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9705" windowHeight="1575" tabRatio="922" activeTab="2"/>
  </bookViews>
  <sheets>
    <sheet name="TCĐM huyện" sheetId="10" r:id="rId1"/>
    <sheet name="Chi tiết hiện trạng nhà" sheetId="8" r:id="rId2"/>
    <sheet name="Đối chiếu TCĐM" sheetId="15" r:id="rId3"/>
  </sheets>
  <definedNames>
    <definedName name="_xlnm.Print_Titles" localSheetId="1">'Chi tiết hiện trạng nhà'!$4:$6</definedName>
    <definedName name="_xlnm.Print_Titles" localSheetId="2">'Đối chiếu TCĐM'!$4:$6</definedName>
  </definedNames>
  <calcPr calcId="124519"/>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D50" i="15"/>
  <c r="D51"/>
  <c r="D52"/>
  <c r="D53"/>
  <c r="D49"/>
  <c r="E45"/>
  <c r="E46"/>
  <c r="E44"/>
  <c r="E41"/>
  <c r="E37"/>
  <c r="E38"/>
  <c r="E39"/>
  <c r="E36"/>
  <c r="D34"/>
  <c r="D35"/>
  <c r="D33"/>
  <c r="E31"/>
  <c r="D30"/>
  <c r="E26"/>
  <c r="E27"/>
  <c r="E28"/>
  <c r="E25"/>
  <c r="D23"/>
  <c r="D24"/>
  <c r="D22"/>
  <c r="I22" i="8"/>
  <c r="E21" i="15"/>
  <c r="E20"/>
  <c r="D19"/>
  <c r="E16" i="8"/>
  <c r="E17" i="15"/>
  <c r="I14" i="8"/>
  <c r="I15"/>
  <c r="I13"/>
  <c r="E12" i="15"/>
  <c r="E11"/>
  <c r="E10"/>
  <c r="I53" i="8"/>
  <c r="I49"/>
  <c r="J20"/>
  <c r="F25" i="10"/>
  <c r="F26"/>
  <c r="F11"/>
  <c r="J46" i="8"/>
  <c r="E44" l="1"/>
  <c r="E26"/>
  <c r="E21"/>
  <c r="J36"/>
  <c r="E36"/>
  <c r="P32"/>
  <c r="J12"/>
  <c r="E12"/>
  <c r="H53" l="1"/>
  <c r="H52"/>
  <c r="H51"/>
  <c r="H50"/>
  <c r="H49"/>
  <c r="H46"/>
  <c r="H45"/>
  <c r="H43"/>
  <c r="H42"/>
  <c r="H41"/>
  <c r="H39"/>
  <c r="H37"/>
  <c r="H36"/>
  <c r="H35"/>
  <c r="H34"/>
  <c r="H33"/>
  <c r="H32"/>
  <c r="H31"/>
  <c r="H30"/>
  <c r="H28"/>
  <c r="H27"/>
  <c r="H25"/>
  <c r="H24"/>
  <c r="H23"/>
  <c r="H22"/>
  <c r="H20"/>
  <c r="H19"/>
  <c r="C19"/>
  <c r="M10"/>
  <c r="H17"/>
  <c r="H15"/>
  <c r="H14"/>
  <c r="H13"/>
  <c r="H11"/>
  <c r="H10"/>
  <c r="C10"/>
  <c r="E9"/>
  <c r="F9"/>
  <c r="G9"/>
  <c r="G8" s="1"/>
  <c r="G7" s="1"/>
  <c r="I9"/>
  <c r="L9"/>
  <c r="Q9"/>
  <c r="D9"/>
  <c r="E18"/>
  <c r="F18"/>
  <c r="G18"/>
  <c r="I18"/>
  <c r="L18"/>
  <c r="Q18"/>
  <c r="D18"/>
  <c r="E29"/>
  <c r="F29"/>
  <c r="G29"/>
  <c r="I29"/>
  <c r="K29"/>
  <c r="L29"/>
  <c r="N29"/>
  <c r="Q29"/>
  <c r="D29"/>
  <c r="E40"/>
  <c r="F40"/>
  <c r="G40"/>
  <c r="I40"/>
  <c r="K40"/>
  <c r="L40"/>
  <c r="P40"/>
  <c r="Q40"/>
  <c r="D40"/>
  <c r="D8" s="1"/>
  <c r="I48"/>
  <c r="H48" s="1"/>
  <c r="D48"/>
  <c r="C48" s="1"/>
  <c r="F8"/>
  <c r="F7" s="1"/>
  <c r="Q8"/>
  <c r="Q7" s="1"/>
  <c r="O50"/>
  <c r="L47" i="15"/>
  <c r="K47"/>
  <c r="L8"/>
  <c r="L7" s="1"/>
  <c r="K8"/>
  <c r="K7" s="1"/>
  <c r="C10"/>
  <c r="D48"/>
  <c r="C49"/>
  <c r="C50"/>
  <c r="C51"/>
  <c r="C52"/>
  <c r="C53"/>
  <c r="C41"/>
  <c r="C42"/>
  <c r="C43"/>
  <c r="C44"/>
  <c r="C45"/>
  <c r="C46"/>
  <c r="C30"/>
  <c r="C31"/>
  <c r="C32"/>
  <c r="C33"/>
  <c r="C34"/>
  <c r="C35"/>
  <c r="C36"/>
  <c r="C37"/>
  <c r="C38"/>
  <c r="C39"/>
  <c r="C19"/>
  <c r="C20"/>
  <c r="C21"/>
  <c r="C22"/>
  <c r="C23"/>
  <c r="C24"/>
  <c r="C25"/>
  <c r="C26"/>
  <c r="C27"/>
  <c r="C28"/>
  <c r="C11"/>
  <c r="C12"/>
  <c r="C13"/>
  <c r="C14"/>
  <c r="C15"/>
  <c r="C17"/>
  <c r="D9"/>
  <c r="F48" i="8"/>
  <c r="G48"/>
  <c r="J48"/>
  <c r="K48"/>
  <c r="L48"/>
  <c r="O48"/>
  <c r="P48"/>
  <c r="Q48"/>
  <c r="E48"/>
  <c r="Q53"/>
  <c r="P53"/>
  <c r="O53"/>
  <c r="D53"/>
  <c r="C53" s="1"/>
  <c r="Q52"/>
  <c r="P52"/>
  <c r="O52"/>
  <c r="N52"/>
  <c r="C52"/>
  <c r="Q51"/>
  <c r="P51"/>
  <c r="O51"/>
  <c r="N51"/>
  <c r="M51" s="1"/>
  <c r="C51"/>
  <c r="Q50"/>
  <c r="P50"/>
  <c r="N50"/>
  <c r="M50" s="1"/>
  <c r="C50"/>
  <c r="Q49"/>
  <c r="P49"/>
  <c r="O49"/>
  <c r="D49"/>
  <c r="N49" s="1"/>
  <c r="M49" s="1"/>
  <c r="C48" i="15" l="1"/>
  <c r="C47" s="1"/>
  <c r="C40"/>
  <c r="C29"/>
  <c r="I8" i="8"/>
  <c r="I7" s="1"/>
  <c r="C18" i="15"/>
  <c r="M52" i="8"/>
  <c r="H47"/>
  <c r="I47"/>
  <c r="E8"/>
  <c r="E7" s="1"/>
  <c r="L8"/>
  <c r="L7" s="1"/>
  <c r="N53"/>
  <c r="M53" s="1"/>
  <c r="M48" s="1"/>
  <c r="C49"/>
  <c r="N48" l="1"/>
  <c r="E48" i="15"/>
  <c r="F48"/>
  <c r="G48"/>
  <c r="G47" s="1"/>
  <c r="Q47" s="1"/>
  <c r="D47"/>
  <c r="E47"/>
  <c r="F47"/>
  <c r="P47" s="1"/>
  <c r="E40"/>
  <c r="F40"/>
  <c r="G40"/>
  <c r="D40"/>
  <c r="E29"/>
  <c r="F29"/>
  <c r="G29"/>
  <c r="D29"/>
  <c r="D18"/>
  <c r="E18"/>
  <c r="F18"/>
  <c r="G18"/>
  <c r="F9"/>
  <c r="F8" s="1"/>
  <c r="G9"/>
  <c r="G8" s="1"/>
  <c r="D47" i="8"/>
  <c r="D7" s="1"/>
  <c r="N47"/>
  <c r="J47"/>
  <c r="K47"/>
  <c r="O47"/>
  <c r="P47"/>
  <c r="G47"/>
  <c r="L47"/>
  <c r="C40"/>
  <c r="D22" i="10"/>
  <c r="D7"/>
  <c r="F30"/>
  <c r="F28"/>
  <c r="F27"/>
  <c r="F24"/>
  <c r="F23"/>
  <c r="F9"/>
  <c r="F10"/>
  <c r="F12"/>
  <c r="F13"/>
  <c r="F8"/>
  <c r="E46" i="8"/>
  <c r="E45"/>
  <c r="J45" s="1"/>
  <c r="C41"/>
  <c r="O42"/>
  <c r="P42"/>
  <c r="Q42"/>
  <c r="N43"/>
  <c r="P43"/>
  <c r="Q43"/>
  <c r="N44"/>
  <c r="P44"/>
  <c r="Q44"/>
  <c r="N45"/>
  <c r="P45"/>
  <c r="Q45"/>
  <c r="N46"/>
  <c r="P46"/>
  <c r="Q46"/>
  <c r="J44"/>
  <c r="C43"/>
  <c r="N31"/>
  <c r="O31"/>
  <c r="P31"/>
  <c r="Q31"/>
  <c r="N32"/>
  <c r="O32"/>
  <c r="Q32"/>
  <c r="O33"/>
  <c r="P33"/>
  <c r="Q33"/>
  <c r="O34"/>
  <c r="P34"/>
  <c r="Q34"/>
  <c r="O35"/>
  <c r="P35"/>
  <c r="Q35"/>
  <c r="N36"/>
  <c r="P36"/>
  <c r="Q36"/>
  <c r="N37"/>
  <c r="P37"/>
  <c r="Q37"/>
  <c r="N38"/>
  <c r="P38"/>
  <c r="Q38"/>
  <c r="N39"/>
  <c r="P39"/>
  <c r="Q39"/>
  <c r="O36"/>
  <c r="E39"/>
  <c r="J39" s="1"/>
  <c r="O39" s="1"/>
  <c r="C38"/>
  <c r="E37"/>
  <c r="D34"/>
  <c r="D33"/>
  <c r="C33" s="1"/>
  <c r="J38"/>
  <c r="I34"/>
  <c r="N34" s="1"/>
  <c r="C32"/>
  <c r="C31"/>
  <c r="D30"/>
  <c r="D35" s="1"/>
  <c r="E17"/>
  <c r="J17" s="1"/>
  <c r="E28"/>
  <c r="J28" s="1"/>
  <c r="E25"/>
  <c r="J25" s="1"/>
  <c r="O20"/>
  <c r="P23"/>
  <c r="J26"/>
  <c r="P26"/>
  <c r="P19"/>
  <c r="D23"/>
  <c r="I23" s="1"/>
  <c r="N23" s="1"/>
  <c r="D19"/>
  <c r="D24" s="1"/>
  <c r="N17"/>
  <c r="N14"/>
  <c r="N15"/>
  <c r="J10"/>
  <c r="E27"/>
  <c r="J27" s="1"/>
  <c r="J16"/>
  <c r="E16" i="15" s="1"/>
  <c r="C16" s="1"/>
  <c r="C9" s="1"/>
  <c r="C8" s="1"/>
  <c r="C7" s="1"/>
  <c r="C28" i="8"/>
  <c r="C26"/>
  <c r="C22"/>
  <c r="C20"/>
  <c r="P17"/>
  <c r="Q17"/>
  <c r="Q26"/>
  <c r="N26"/>
  <c r="Q24"/>
  <c r="P24"/>
  <c r="O24"/>
  <c r="Q23"/>
  <c r="O23"/>
  <c r="Q22"/>
  <c r="P22"/>
  <c r="O22"/>
  <c r="N22"/>
  <c r="N18" s="1"/>
  <c r="Q21"/>
  <c r="O21"/>
  <c r="N21"/>
  <c r="Q20"/>
  <c r="P20"/>
  <c r="N20"/>
  <c r="Q19"/>
  <c r="O19"/>
  <c r="Q12"/>
  <c r="P13"/>
  <c r="Q13"/>
  <c r="P14"/>
  <c r="Q14"/>
  <c r="P15"/>
  <c r="Q15"/>
  <c r="P16"/>
  <c r="Q16"/>
  <c r="N11"/>
  <c r="N12"/>
  <c r="N13"/>
  <c r="N16"/>
  <c r="O12"/>
  <c r="O13"/>
  <c r="O14"/>
  <c r="O15"/>
  <c r="E11"/>
  <c r="J11" s="1"/>
  <c r="C13"/>
  <c r="C14"/>
  <c r="C15"/>
  <c r="N9" l="1"/>
  <c r="D8" i="15"/>
  <c r="D7" s="1"/>
  <c r="E9"/>
  <c r="E8" s="1"/>
  <c r="O38" i="8"/>
  <c r="M38" s="1"/>
  <c r="H38"/>
  <c r="J29"/>
  <c r="H29" s="1"/>
  <c r="O29"/>
  <c r="D5" i="10"/>
  <c r="F7"/>
  <c r="I8" i="15" s="1"/>
  <c r="O44" i="8"/>
  <c r="H44"/>
  <c r="J40"/>
  <c r="H40" s="1"/>
  <c r="S43" s="1"/>
  <c r="O26"/>
  <c r="H26"/>
  <c r="J18"/>
  <c r="O18"/>
  <c r="O16"/>
  <c r="O9" s="1"/>
  <c r="H16"/>
  <c r="J9"/>
  <c r="H21"/>
  <c r="H18" s="1"/>
  <c r="K18"/>
  <c r="P8" i="15"/>
  <c r="P7" s="1"/>
  <c r="F7"/>
  <c r="Q8"/>
  <c r="Q7" s="1"/>
  <c r="G7"/>
  <c r="F47" i="8"/>
  <c r="Q47"/>
  <c r="E47"/>
  <c r="M47"/>
  <c r="C17"/>
  <c r="I33"/>
  <c r="N33" s="1"/>
  <c r="M33" s="1"/>
  <c r="C44"/>
  <c r="C25"/>
  <c r="C47"/>
  <c r="F22" i="10"/>
  <c r="O45" i="8"/>
  <c r="M45" s="1"/>
  <c r="C23"/>
  <c r="J37"/>
  <c r="O37" s="1"/>
  <c r="M37" s="1"/>
  <c r="C21"/>
  <c r="C27"/>
  <c r="O46"/>
  <c r="M46" s="1"/>
  <c r="M36"/>
  <c r="C36"/>
  <c r="C24"/>
  <c r="I24"/>
  <c r="N24" s="1"/>
  <c r="I19"/>
  <c r="N19" s="1"/>
  <c r="M19" s="1"/>
  <c r="C29"/>
  <c r="M34"/>
  <c r="M44"/>
  <c r="M39"/>
  <c r="M31"/>
  <c r="C46"/>
  <c r="O43"/>
  <c r="M43" s="1"/>
  <c r="N42"/>
  <c r="C42"/>
  <c r="C45"/>
  <c r="I35"/>
  <c r="N35" s="1"/>
  <c r="M35" s="1"/>
  <c r="C35"/>
  <c r="C30"/>
  <c r="I30"/>
  <c r="C34"/>
  <c r="C37"/>
  <c r="C39"/>
  <c r="O11"/>
  <c r="P21"/>
  <c r="P18" s="1"/>
  <c r="M22"/>
  <c r="M23"/>
  <c r="M24"/>
  <c r="O17"/>
  <c r="M17" s="1"/>
  <c r="M20"/>
  <c r="C12"/>
  <c r="M26"/>
  <c r="M14"/>
  <c r="M15"/>
  <c r="M13"/>
  <c r="C16"/>
  <c r="C11"/>
  <c r="N8" i="15" l="1"/>
  <c r="F14" i="10"/>
  <c r="J8" i="15" s="1"/>
  <c r="F29" i="10"/>
  <c r="J47" i="15" s="1"/>
  <c r="O47" s="1"/>
  <c r="I47"/>
  <c r="I7" s="1"/>
  <c r="F21" i="10"/>
  <c r="F6"/>
  <c r="H8" i="15"/>
  <c r="O40" i="8"/>
  <c r="M42"/>
  <c r="N40"/>
  <c r="N8" s="1"/>
  <c r="N7" s="1"/>
  <c r="M40"/>
  <c r="J8"/>
  <c r="J7" s="1"/>
  <c r="O8"/>
  <c r="O7" s="1"/>
  <c r="M16"/>
  <c r="M32"/>
  <c r="M29" s="1"/>
  <c r="P29"/>
  <c r="M21"/>
  <c r="M18" s="1"/>
  <c r="H12"/>
  <c r="H9" s="1"/>
  <c r="H8" s="1"/>
  <c r="H7" s="1"/>
  <c r="K9"/>
  <c r="K8" s="1"/>
  <c r="K7" s="1"/>
  <c r="E7" i="15"/>
  <c r="O8"/>
  <c r="O7" s="1"/>
  <c r="P12" i="8"/>
  <c r="N10"/>
  <c r="O10"/>
  <c r="P10"/>
  <c r="Q10"/>
  <c r="P11"/>
  <c r="Q11"/>
  <c r="N30"/>
  <c r="O30"/>
  <c r="P30"/>
  <c r="Q30"/>
  <c r="C18"/>
  <c r="C9"/>
  <c r="F5" i="10" l="1"/>
  <c r="J7" i="15"/>
  <c r="H47"/>
  <c r="M47" s="1"/>
  <c r="N47"/>
  <c r="N7" s="1"/>
  <c r="H7"/>
  <c r="M8"/>
  <c r="M12" i="8"/>
  <c r="M9" s="1"/>
  <c r="M8" s="1"/>
  <c r="M7" s="1"/>
  <c r="P9"/>
  <c r="P8" s="1"/>
  <c r="P7" s="1"/>
  <c r="C8"/>
  <c r="C7" s="1"/>
  <c r="M11"/>
  <c r="M30"/>
  <c r="F15" i="10"/>
  <c r="M7" i="15" l="1"/>
</calcChain>
</file>

<file path=xl/sharedStrings.xml><?xml version="1.0" encoding="utf-8"?>
<sst xmlns="http://schemas.openxmlformats.org/spreadsheetml/2006/main" count="290" uniqueCount="85">
  <si>
    <t>Ghi chú</t>
  </si>
  <si>
    <t>STT</t>
  </si>
  <si>
    <t>I</t>
  </si>
  <si>
    <t>Tổng cộng</t>
  </si>
  <si>
    <t>Chức danh</t>
  </si>
  <si>
    <t>Phụ cấp
 chức vụ</t>
  </si>
  <si>
    <t>Số 
người</t>
  </si>
  <si>
    <t>Diện tích tối đa /1 chỗ làm việc theo NĐ 152</t>
  </si>
  <si>
    <t>Diện tích tối đa</t>
  </si>
  <si>
    <t>Diện tích làm việc của các chức danh</t>
  </si>
  <si>
    <t>Chuyên viên và các chức danh tương đương</t>
  </si>
  <si>
    <t>Cá nhân ký hợp đồng lao động không xác định thời hạn trực tiếp làm các công việc theo quy định của Chính phủ về thực hiện chế độ hợp đồng một số loại công việc trong cơ quan hành chính nhà nước, đơn vị sự nghiệp</t>
  </si>
  <si>
    <t>II</t>
  </si>
  <si>
    <t>Diện tích sử dụng chung  ( I x 50%)</t>
  </si>
  <si>
    <t>III</t>
  </si>
  <si>
    <t>Diện tích chuyên dùng (Theo QĐ 03/2019/QĐ-UBND)</t>
  </si>
  <si>
    <t>Hội trường lớn 100 chỗ ngồi trở lên</t>
  </si>
  <si>
    <t>Phòng tiếp nhận và trả hồ sơ hành chính</t>
  </si>
  <si>
    <t>Phòng Quản trị hệ thống CNTT</t>
  </si>
  <si>
    <t>Phòng tiếp dân</t>
  </si>
  <si>
    <t xml:space="preserve">IV </t>
  </si>
  <si>
    <t>V</t>
  </si>
  <si>
    <t xml:space="preserve">Ghi chú: Diện tích sử dụng chung tối đa bằng 50% tổng diện tích làm việc của các chức danh làm việc </t>
  </si>
  <si>
    <t>Bí thư, Chủ tịch Hội đồng nhân dân, Chủ tịch Ủy ban nhân dân cấp huyện, các chức danh tương đương và các chức danh có hệ số phụ cấp chức vụ từ 0,7 đến 0,9</t>
  </si>
  <si>
    <t>Phó Bí thư, Phó Chủ tịch Hội đồng nhân dân, Phó Chủ tịch Ủy ban nhân dân cấp huyện, các chức danh tương đương và các chức danh có hệ số phụ cấp chức vụ từ 0,6 đến dưới 0,7</t>
  </si>
  <si>
    <t>Trong đó</t>
  </si>
  <si>
    <t>Tầng 1</t>
  </si>
  <si>
    <t>Tầng 2</t>
  </si>
  <si>
    <t>DT cột, tường, hộp kỹ thuật, cầu thang</t>
  </si>
  <si>
    <t>Diện tích chiếm chỗ của cột, tường, hộp kỹ thuật, cầu thang, … (số thực tế)</t>
  </si>
  <si>
    <t>DT sử dụng các chức danh</t>
  </si>
  <si>
    <t>DT sử dụng chung</t>
  </si>
  <si>
    <t>DT chuyên dùng</t>
  </si>
  <si>
    <t>THUYẾT MINH DIỆN TÍCH SÀN XÂY DỰNG TRỤ SỞ UBND HUYỆN YÊN PHONG</t>
  </si>
  <si>
    <t>Tên phòng</t>
  </si>
  <si>
    <t>Tầng 3</t>
  </si>
  <si>
    <t>Chênh lệch</t>
  </si>
  <si>
    <t>TIÊU CHUẨN ĐỊNH MỨC SỬ DỤNG TRỤ SỞ LÀM VIỆC, CƠ SỞ HOẠT ĐỘNG SỰ NGHIỆP CỦA CÁC CƠ QUAN, TỔ CHỨC, ĐƠN VỊ THUỘC CẤP HUYỆN</t>
  </si>
  <si>
    <t>ĐỐI CHIẾU DIỆN TÍCH SÀN XÂY DỰNG TRỤ SỞ UBND HUYỆN YÊN PHONG</t>
  </si>
  <si>
    <t>Phòng họp (60 chỗ)</t>
  </si>
  <si>
    <t>Phòng lái xe + điện nước</t>
  </si>
  <si>
    <t>Phòng kho</t>
  </si>
  <si>
    <t>Phòng thủ quỹ</t>
  </si>
  <si>
    <t>Phòng phó văn phòng</t>
  </si>
  <si>
    <t>Hành lang</t>
  </si>
  <si>
    <t>Phòng truyền thống</t>
  </si>
  <si>
    <t>Phòng văn thư</t>
  </si>
  <si>
    <t>Sảnh đón tiếp</t>
  </si>
  <si>
    <t>Phòng khánh tiết</t>
  </si>
  <si>
    <t>Phòng họp giao ban</t>
  </si>
  <si>
    <t>Phòng phó chủ tịch HĐND</t>
  </si>
  <si>
    <t>Phòng Chánh văn phòng</t>
  </si>
  <si>
    <t>Phòng chủ tịch</t>
  </si>
  <si>
    <t>Phòng hội trường</t>
  </si>
  <si>
    <t>Tầng 4</t>
  </si>
  <si>
    <t>Trưởng phòng nội vụ</t>
  </si>
  <si>
    <t>Phó trưởng phòng nội vụ</t>
  </si>
  <si>
    <t>Chuyên viên phòng nội vụ</t>
  </si>
  <si>
    <t>Phòng phó ban pháp chế</t>
  </si>
  <si>
    <t>Phòng trưởng ban KT-XH</t>
  </si>
  <si>
    <t>Phòng WC</t>
  </si>
  <si>
    <t>Của đơn vị: Văn phòng HĐND - UBND huyện Yên Phong</t>
  </si>
  <si>
    <t>A</t>
  </si>
  <si>
    <t>Văn phòng UBND huyện</t>
  </si>
  <si>
    <t>B</t>
  </si>
  <si>
    <t>Phòng Nội vụ</t>
  </si>
  <si>
    <r>
      <t>Hiện trạng diện tích sàn sử dụng (m</t>
    </r>
    <r>
      <rPr>
        <b/>
        <vertAlign val="superscript"/>
        <sz val="12"/>
        <color theme="1"/>
        <rFont val="Times New Roman"/>
        <family val="1"/>
      </rPr>
      <t>2</t>
    </r>
    <r>
      <rPr>
        <b/>
        <sz val="12"/>
        <color theme="1"/>
        <rFont val="Times New Roman"/>
        <family val="1"/>
      </rPr>
      <t>)</t>
    </r>
  </si>
  <si>
    <r>
      <t>Diện tích sàn sử dụng sau khi sửa chữa (m</t>
    </r>
    <r>
      <rPr>
        <b/>
        <vertAlign val="superscript"/>
        <sz val="12"/>
        <color theme="1"/>
        <rFont val="Times New Roman"/>
        <family val="1"/>
      </rPr>
      <t>2</t>
    </r>
    <r>
      <rPr>
        <b/>
        <sz val="12"/>
        <color theme="1"/>
        <rFont val="Times New Roman"/>
        <family val="1"/>
      </rPr>
      <t>)</t>
    </r>
  </si>
  <si>
    <t>-</t>
  </si>
  <si>
    <r>
      <t>Diện tích sàn sử dụng sau khi sửa chữa (m</t>
    </r>
    <r>
      <rPr>
        <b/>
        <vertAlign val="superscript"/>
        <sz val="13"/>
        <color theme="1"/>
        <rFont val="Times New Roman"/>
        <family val="1"/>
      </rPr>
      <t>2</t>
    </r>
    <r>
      <rPr>
        <b/>
        <sz val="13"/>
        <color theme="1"/>
        <rFont val="Times New Roman"/>
        <family val="1"/>
      </rPr>
      <t>)</t>
    </r>
  </si>
  <si>
    <r>
      <t>Diện tích tối đa 
theo quy định tại NĐ 152/2017/NĐ-CP (m</t>
    </r>
    <r>
      <rPr>
        <b/>
        <vertAlign val="superscript"/>
        <sz val="13"/>
        <color theme="1"/>
        <rFont val="Times New Roman"/>
        <family val="1"/>
      </rPr>
      <t>2</t>
    </r>
    <r>
      <rPr>
        <b/>
        <sz val="13"/>
        <color theme="1"/>
        <rFont val="Times New Roman"/>
        <family val="1"/>
      </rPr>
      <t>)</t>
    </r>
  </si>
  <si>
    <t>Tổng
 cộng</t>
  </si>
  <si>
    <t>Tổng 
cộng</t>
  </si>
  <si>
    <t>Diện tích sử dụng chung  (I x 50%)</t>
  </si>
  <si>
    <t>TM.UBND HUYỆN YÊN PHONG</t>
  </si>
  <si>
    <t>TL.CHỦ TỊCH</t>
  </si>
  <si>
    <t>CHÁNH VĂN PHÒNG</t>
  </si>
  <si>
    <t>Trần Phong</t>
  </si>
  <si>
    <t>Trưởng phòng cơ quan chuyên môn cấp huyện, các chức danh tương đương và các chức danh có hệ số phụ cấp chức vụ dưới 0,6</t>
  </si>
  <si>
    <t>Phó Trưởng phòng cơ quan chuyên môn cấp huyện, các chức danh tương đương và các chức danh có hệ số phụ cấp chức vụ dưới 0,6</t>
  </si>
  <si>
    <t xml:space="preserve"> Phó Trưởng phòng cơ quan chuyên môn cấp huyện, các chức danh tương đương và các chức danh có hệ số phụ cấp chức vụ dưới 0,6</t>
  </si>
  <si>
    <t>Phòng chuyên viên tổng hợp</t>
  </si>
  <si>
    <t>Phòng phó chủ tịch UBND</t>
  </si>
  <si>
    <t>Thông tầng</t>
  </si>
  <si>
    <t>Trung tâm chỉ huy phòng chống dịch bệnh
  (Dự phòng PCT)</t>
  </si>
</sst>
</file>

<file path=xl/styles.xml><?xml version="1.0" encoding="utf-8"?>
<styleSheet xmlns="http://schemas.openxmlformats.org/spreadsheetml/2006/main">
  <numFmts count="4">
    <numFmt numFmtId="164" formatCode="_-* #,##0.00_-;\-* #,##0.00_-;_-* &quot;-&quot;??_-;_-@_-"/>
    <numFmt numFmtId="165" formatCode="_(* #,##0.00_);_(* \(#,##0.00\);_(* &quot;-&quot;??_);_(@_)"/>
    <numFmt numFmtId="166" formatCode="0.0"/>
    <numFmt numFmtId="167" formatCode="_(* #,##0_);_(* \(#,##0\);_(* &quot;-&quot;??_);_(@_)"/>
  </numFmts>
  <fonts count="22">
    <font>
      <sz val="11"/>
      <color theme="1"/>
      <name val="Calibri"/>
      <family val="2"/>
      <scheme val="minor"/>
    </font>
    <font>
      <sz val="14"/>
      <color theme="1"/>
      <name val="Times New Roman"/>
      <family val="1"/>
    </font>
    <font>
      <sz val="12"/>
      <name val="Times New Roman"/>
      <family val="1"/>
    </font>
    <font>
      <b/>
      <sz val="14"/>
      <color theme="1"/>
      <name val="Times New Roman"/>
      <family val="1"/>
    </font>
    <font>
      <sz val="12"/>
      <color theme="1"/>
      <name val="Times New Roman"/>
      <family val="1"/>
    </font>
    <font>
      <b/>
      <sz val="14"/>
      <name val="Times New Roman"/>
      <family val="1"/>
    </font>
    <font>
      <i/>
      <sz val="14"/>
      <color theme="1"/>
      <name val="Times New Roman"/>
      <family val="1"/>
    </font>
    <font>
      <sz val="11"/>
      <color theme="1"/>
      <name val="Calibri"/>
      <family val="2"/>
      <scheme val="minor"/>
    </font>
    <font>
      <i/>
      <sz val="13"/>
      <color theme="1"/>
      <name val="Times New Roman"/>
      <family val="1"/>
    </font>
    <font>
      <b/>
      <sz val="13"/>
      <color theme="1"/>
      <name val="Times New Roman"/>
      <family val="1"/>
    </font>
    <font>
      <b/>
      <sz val="13"/>
      <name val="Times New Roman"/>
      <family val="1"/>
    </font>
    <font>
      <sz val="13"/>
      <color theme="1"/>
      <name val="Times New Roman"/>
      <family val="1"/>
    </font>
    <font>
      <sz val="12"/>
      <color theme="1"/>
      <name val="Times New Roman"/>
      <family val="2"/>
    </font>
    <font>
      <b/>
      <sz val="12"/>
      <color theme="1"/>
      <name val="Times New Roman"/>
      <family val="1"/>
    </font>
    <font>
      <b/>
      <vertAlign val="superscript"/>
      <sz val="12"/>
      <color theme="1"/>
      <name val="Times New Roman"/>
      <family val="1"/>
    </font>
    <font>
      <b/>
      <i/>
      <sz val="14"/>
      <color theme="1"/>
      <name val="Times New Roman"/>
      <family val="1"/>
    </font>
    <font>
      <b/>
      <vertAlign val="superscript"/>
      <sz val="13"/>
      <color theme="1"/>
      <name val="Times New Roman"/>
      <family val="1"/>
    </font>
    <font>
      <sz val="14"/>
      <name val="Times New Roman"/>
      <family val="1"/>
    </font>
    <font>
      <i/>
      <sz val="14"/>
      <name val="Times New Roman"/>
      <family val="1"/>
    </font>
    <font>
      <b/>
      <sz val="16"/>
      <color theme="1"/>
      <name val="Times New Roman"/>
      <family val="1"/>
    </font>
    <font>
      <b/>
      <sz val="15"/>
      <color theme="1"/>
      <name val="Times New Roman"/>
      <family val="1"/>
    </font>
    <font>
      <b/>
      <sz val="18"/>
      <color theme="1"/>
      <name val="Times New Roman"/>
      <family val="1"/>
    </font>
  </fonts>
  <fills count="4">
    <fill>
      <patternFill patternType="none"/>
    </fill>
    <fill>
      <patternFill patternType="gray125"/>
    </fill>
    <fill>
      <patternFill patternType="solid">
        <fgColor rgb="FFFFFFFF"/>
        <bgColor indexed="64"/>
      </patternFill>
    </fill>
    <fill>
      <patternFill patternType="solid">
        <fgColor rgb="FFFFFF00"/>
        <bgColor indexed="64"/>
      </patternFill>
    </fill>
  </fills>
  <borders count="12">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6">
    <xf numFmtId="0" fontId="0" fillId="0" borderId="0"/>
    <xf numFmtId="0" fontId="4" fillId="0" borderId="0"/>
    <xf numFmtId="164" fontId="7" fillId="0" borderId="0" applyFont="0" applyFill="0" applyBorder="0" applyAlignment="0" applyProtection="0"/>
    <xf numFmtId="0" fontId="7" fillId="0" borderId="0"/>
    <xf numFmtId="0" fontId="12" fillId="0" borderId="0"/>
    <xf numFmtId="164" fontId="12" fillId="0" borderId="0" applyFont="0" applyFill="0" applyBorder="0" applyAlignment="0" applyProtection="0"/>
  </cellStyleXfs>
  <cellXfs count="182">
    <xf numFmtId="0" fontId="0" fillId="0" borderId="0" xfId="0"/>
    <xf numFmtId="0" fontId="7" fillId="0" borderId="0" xfId="3" applyAlignment="1">
      <alignment wrapText="1"/>
    </xf>
    <xf numFmtId="0" fontId="3" fillId="0" borderId="2" xfId="3" applyFont="1" applyBorder="1" applyAlignment="1">
      <alignment horizontal="center"/>
    </xf>
    <xf numFmtId="0" fontId="3" fillId="0" borderId="2" xfId="3" applyFont="1" applyBorder="1" applyAlignment="1">
      <alignment horizontal="center" wrapText="1"/>
    </xf>
    <xf numFmtId="0" fontId="7" fillId="0" borderId="0" xfId="3"/>
    <xf numFmtId="0" fontId="9" fillId="0" borderId="1" xfId="3" applyFont="1" applyBorder="1" applyAlignment="1">
      <alignment horizontal="center" vertical="center" wrapText="1"/>
    </xf>
    <xf numFmtId="0" fontId="9" fillId="0" borderId="6" xfId="3" applyFont="1" applyBorder="1" applyAlignment="1">
      <alignment horizontal="center" vertical="center" wrapText="1"/>
    </xf>
    <xf numFmtId="0" fontId="7" fillId="0" borderId="0" xfId="3" applyAlignment="1">
      <alignment horizontal="center" vertical="center" wrapText="1"/>
    </xf>
    <xf numFmtId="0" fontId="10" fillId="0" borderId="1" xfId="3" applyFont="1" applyFill="1" applyBorder="1" applyAlignment="1">
      <alignment horizontal="center"/>
    </xf>
    <xf numFmtId="0" fontId="10" fillId="0" borderId="1" xfId="3" applyFont="1" applyFill="1" applyBorder="1" applyAlignment="1">
      <alignment horizontal="center" wrapText="1"/>
    </xf>
    <xf numFmtId="165" fontId="10" fillId="0" borderId="1" xfId="3" applyNumberFormat="1" applyFont="1" applyFill="1" applyBorder="1" applyAlignment="1">
      <alignment horizontal="center"/>
    </xf>
    <xf numFmtId="166" fontId="5" fillId="0" borderId="0" xfId="3" applyNumberFormat="1" applyFont="1" applyFill="1"/>
    <xf numFmtId="0" fontId="5" fillId="0" borderId="0" xfId="3" applyFont="1" applyFill="1"/>
    <xf numFmtId="0" fontId="10" fillId="0" borderId="3" xfId="3" applyFont="1" applyFill="1" applyBorder="1" applyAlignment="1">
      <alignment horizontal="center"/>
    </xf>
    <xf numFmtId="0" fontId="10" fillId="0" borderId="3" xfId="3" applyFont="1" applyFill="1" applyBorder="1" applyAlignment="1">
      <alignment horizontal="left" wrapText="1"/>
    </xf>
    <xf numFmtId="0" fontId="10" fillId="0" borderId="3" xfId="3" applyFont="1" applyFill="1" applyBorder="1" applyAlignment="1">
      <alignment horizontal="center" wrapText="1"/>
    </xf>
    <xf numFmtId="165" fontId="10" fillId="0" borderId="3" xfId="3" applyNumberFormat="1" applyFont="1" applyFill="1" applyBorder="1" applyAlignment="1">
      <alignment horizontal="center"/>
    </xf>
    <xf numFmtId="0" fontId="1" fillId="0" borderId="0" xfId="3" applyFont="1" applyFill="1" applyAlignment="1">
      <alignment vertical="center"/>
    </xf>
    <xf numFmtId="0" fontId="10" fillId="0" borderId="4" xfId="3" applyFont="1" applyFill="1" applyBorder="1" applyAlignment="1">
      <alignment horizontal="center"/>
    </xf>
    <xf numFmtId="0" fontId="10" fillId="0" borderId="4" xfId="3" applyFont="1" applyFill="1" applyBorder="1" applyAlignment="1">
      <alignment horizontal="left" wrapText="1"/>
    </xf>
    <xf numFmtId="0" fontId="10" fillId="0" borderId="4" xfId="3" applyFont="1" applyFill="1" applyBorder="1" applyAlignment="1">
      <alignment horizontal="center" wrapText="1"/>
    </xf>
    <xf numFmtId="164" fontId="10" fillId="0" borderId="4" xfId="3" applyNumberFormat="1" applyFont="1" applyFill="1" applyBorder="1" applyAlignment="1">
      <alignment horizontal="center" wrapText="1"/>
    </xf>
    <xf numFmtId="0" fontId="9" fillId="0" borderId="4" xfId="3" applyFont="1" applyFill="1" applyBorder="1" applyAlignment="1">
      <alignment horizontal="center"/>
    </xf>
    <xf numFmtId="0" fontId="9" fillId="0" borderId="4" xfId="3" applyFont="1" applyFill="1" applyBorder="1" applyAlignment="1"/>
    <xf numFmtId="0" fontId="11" fillId="0" borderId="4" xfId="3" applyFont="1" applyFill="1" applyBorder="1" applyAlignment="1">
      <alignment horizontal="center"/>
    </xf>
    <xf numFmtId="0" fontId="11" fillId="0" borderId="4" xfId="3" applyFont="1" applyFill="1" applyBorder="1" applyAlignment="1">
      <alignment wrapText="1"/>
    </xf>
    <xf numFmtId="0" fontId="8" fillId="0" borderId="4" xfId="3" applyFont="1" applyBorder="1" applyAlignment="1">
      <alignment horizontal="left"/>
    </xf>
    <xf numFmtId="0" fontId="6" fillId="0" borderId="0" xfId="3" applyFont="1" applyAlignment="1">
      <alignment horizontal="left"/>
    </xf>
    <xf numFmtId="0" fontId="8" fillId="0" borderId="4" xfId="3" applyFont="1" applyBorder="1" applyAlignment="1">
      <alignment vertical="center" wrapText="1"/>
    </xf>
    <xf numFmtId="0" fontId="8" fillId="0" borderId="4" xfId="3" applyFont="1" applyBorder="1" applyAlignment="1">
      <alignment horizontal="center" vertical="center" wrapText="1"/>
    </xf>
    <xf numFmtId="0" fontId="9" fillId="0" borderId="4" xfId="3" applyFont="1" applyFill="1" applyBorder="1" applyAlignment="1">
      <alignment wrapText="1"/>
    </xf>
    <xf numFmtId="0" fontId="9" fillId="0" borderId="5" xfId="3" applyFont="1" applyFill="1" applyBorder="1" applyAlignment="1">
      <alignment horizontal="center" vertical="center"/>
    </xf>
    <xf numFmtId="0" fontId="9" fillId="0" borderId="5" xfId="3" applyFont="1" applyFill="1" applyBorder="1" applyAlignment="1">
      <alignment wrapText="1"/>
    </xf>
    <xf numFmtId="0" fontId="8" fillId="0" borderId="5" xfId="3" applyFont="1" applyBorder="1" applyAlignment="1">
      <alignment vertical="center" wrapText="1"/>
    </xf>
    <xf numFmtId="0" fontId="8" fillId="0" borderId="5" xfId="3" applyFont="1" applyBorder="1" applyAlignment="1">
      <alignment horizontal="center" vertical="center" wrapText="1"/>
    </xf>
    <xf numFmtId="0" fontId="8" fillId="0" borderId="0" xfId="3" applyFont="1" applyAlignment="1">
      <alignment vertical="center" wrapText="1"/>
    </xf>
    <xf numFmtId="0" fontId="8" fillId="0" borderId="0" xfId="3" applyFont="1" applyAlignment="1">
      <alignment horizontal="center" vertical="center" wrapText="1"/>
    </xf>
    <xf numFmtId="0" fontId="6" fillId="0" borderId="0" xfId="3" applyFont="1" applyAlignment="1">
      <alignment horizontal="left" wrapText="1"/>
    </xf>
    <xf numFmtId="0" fontId="6" fillId="0" borderId="0" xfId="3" applyFont="1" applyAlignment="1">
      <alignment horizontal="center" wrapText="1"/>
    </xf>
    <xf numFmtId="0" fontId="6" fillId="0" borderId="0" xfId="3" applyFont="1" applyAlignment="1">
      <alignment horizontal="center"/>
    </xf>
    <xf numFmtId="0" fontId="7" fillId="0" borderId="0" xfId="3" applyFont="1" applyAlignment="1">
      <alignment horizontal="center"/>
    </xf>
    <xf numFmtId="0" fontId="7" fillId="0" borderId="0" xfId="3" applyAlignment="1">
      <alignment horizontal="center" wrapText="1"/>
    </xf>
    <xf numFmtId="0" fontId="7" fillId="0" borderId="0" xfId="3" applyAlignment="1">
      <alignment horizontal="center"/>
    </xf>
    <xf numFmtId="0" fontId="1" fillId="0" borderId="4" xfId="3" applyFont="1" applyFill="1" applyBorder="1" applyAlignment="1">
      <alignment horizontal="center" vertical="center"/>
    </xf>
    <xf numFmtId="0" fontId="2" fillId="2" borderId="4" xfId="0" applyFont="1" applyFill="1" applyBorder="1" applyAlignment="1">
      <alignment vertical="center" wrapText="1"/>
    </xf>
    <xf numFmtId="0" fontId="2" fillId="2" borderId="4" xfId="0" applyFont="1" applyFill="1" applyBorder="1" applyAlignment="1">
      <alignment horizontal="center" vertical="center" wrapText="1"/>
    </xf>
    <xf numFmtId="164" fontId="1" fillId="0" borderId="4" xfId="2" applyFont="1" applyFill="1" applyBorder="1" applyAlignment="1">
      <alignment horizontal="center" vertical="center"/>
    </xf>
    <xf numFmtId="0" fontId="9" fillId="0" borderId="0" xfId="3" applyFont="1" applyAlignment="1">
      <alignment vertical="center" wrapText="1"/>
    </xf>
    <xf numFmtId="4" fontId="9" fillId="0" borderId="0" xfId="3" applyNumberFormat="1" applyFont="1" applyAlignment="1">
      <alignment vertical="center" wrapText="1"/>
    </xf>
    <xf numFmtId="0" fontId="10" fillId="3" borderId="6" xfId="3" applyFont="1" applyFill="1" applyBorder="1" applyAlignment="1">
      <alignment horizontal="center"/>
    </xf>
    <xf numFmtId="0" fontId="10" fillId="3" borderId="6" xfId="3" applyFont="1" applyFill="1" applyBorder="1" applyAlignment="1">
      <alignment horizontal="left" wrapText="1"/>
    </xf>
    <xf numFmtId="0" fontId="10" fillId="3" borderId="6" xfId="3" applyFont="1" applyFill="1" applyBorder="1" applyAlignment="1">
      <alignment horizontal="center" wrapText="1"/>
    </xf>
    <xf numFmtId="165" fontId="10" fillId="3" borderId="6" xfId="3" applyNumberFormat="1" applyFont="1" applyFill="1" applyBorder="1" applyAlignment="1">
      <alignment horizontal="center"/>
    </xf>
    <xf numFmtId="166" fontId="5" fillId="3" borderId="0" xfId="3" applyNumberFormat="1" applyFont="1" applyFill="1"/>
    <xf numFmtId="0" fontId="5" fillId="3" borderId="0" xfId="3" applyFont="1" applyFill="1"/>
    <xf numFmtId="0" fontId="6" fillId="3" borderId="0" xfId="3" applyFont="1" applyFill="1" applyAlignment="1">
      <alignment horizontal="left"/>
    </xf>
    <xf numFmtId="0" fontId="9" fillId="3" borderId="4" xfId="3" applyFont="1" applyFill="1" applyBorder="1" applyAlignment="1">
      <alignment wrapText="1"/>
    </xf>
    <xf numFmtId="0" fontId="1" fillId="0" borderId="0" xfId="0" applyFont="1" applyFill="1" applyBorder="1"/>
    <xf numFmtId="0" fontId="1" fillId="0" borderId="0" xfId="0" applyFont="1" applyFill="1" applyBorder="1" applyAlignment="1">
      <alignment horizontal="center"/>
    </xf>
    <xf numFmtId="2" fontId="1" fillId="0" borderId="0" xfId="0" applyNumberFormat="1" applyFont="1" applyFill="1" applyBorder="1" applyAlignment="1"/>
    <xf numFmtId="0" fontId="11" fillId="0" borderId="0" xfId="0" applyFont="1" applyFill="1" applyBorder="1"/>
    <xf numFmtId="2" fontId="13" fillId="0" borderId="1" xfId="0" applyNumberFormat="1" applyFont="1" applyFill="1" applyBorder="1" applyAlignment="1">
      <alignment horizontal="center" vertical="center" wrapText="1"/>
    </xf>
    <xf numFmtId="0" fontId="9" fillId="0" borderId="0" xfId="0" applyFont="1" applyFill="1" applyBorder="1" applyAlignment="1">
      <alignment horizontal="center"/>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4" fontId="3" fillId="0" borderId="1" xfId="2" applyNumberFormat="1" applyFont="1" applyFill="1" applyBorder="1" applyAlignment="1">
      <alignment vertical="center" wrapText="1"/>
    </xf>
    <xf numFmtId="167" fontId="3" fillId="0" borderId="0" xfId="0" applyNumberFormat="1" applyFont="1" applyFill="1" applyBorder="1" applyAlignment="1">
      <alignment horizontal="center"/>
    </xf>
    <xf numFmtId="0" fontId="3" fillId="0" borderId="0" xfId="0" applyFont="1" applyFill="1" applyBorder="1" applyAlignment="1">
      <alignment horizontal="center"/>
    </xf>
    <xf numFmtId="167" fontId="3" fillId="3" borderId="0" xfId="0" applyNumberFormat="1" applyFont="1" applyFill="1" applyBorder="1" applyAlignment="1">
      <alignment horizontal="center"/>
    </xf>
    <xf numFmtId="0" fontId="3" fillId="3" borderId="0" xfId="0" applyFont="1" applyFill="1" applyBorder="1" applyAlignment="1">
      <alignment horizontal="center"/>
    </xf>
    <xf numFmtId="0" fontId="1" fillId="0" borderId="4" xfId="0" applyFont="1" applyFill="1" applyBorder="1"/>
    <xf numFmtId="4" fontId="3" fillId="0" borderId="4" xfId="2" applyNumberFormat="1" applyFont="1" applyFill="1" applyBorder="1" applyAlignment="1">
      <alignment vertical="center" wrapText="1"/>
    </xf>
    <xf numFmtId="4" fontId="1" fillId="0" borderId="4" xfId="2" applyNumberFormat="1" applyFont="1" applyFill="1" applyBorder="1" applyAlignment="1"/>
    <xf numFmtId="4" fontId="6" fillId="0" borderId="4" xfId="2" applyNumberFormat="1" applyFont="1" applyFill="1" applyBorder="1"/>
    <xf numFmtId="2" fontId="6" fillId="0" borderId="0" xfId="0" applyNumberFormat="1" applyFont="1" applyFill="1" applyBorder="1"/>
    <xf numFmtId="0" fontId="6" fillId="0" borderId="0" xfId="0" applyFont="1" applyFill="1" applyBorder="1"/>
    <xf numFmtId="4" fontId="1" fillId="0" borderId="4" xfId="2" applyNumberFormat="1" applyFont="1" applyFill="1" applyBorder="1"/>
    <xf numFmtId="4" fontId="6" fillId="0" borderId="4" xfId="0" applyNumberFormat="1" applyFont="1" applyFill="1" applyBorder="1"/>
    <xf numFmtId="0" fontId="3" fillId="0" borderId="4" xfId="0" applyFont="1" applyFill="1" applyBorder="1" applyAlignment="1">
      <alignment horizontal="center"/>
    </xf>
    <xf numFmtId="0" fontId="3" fillId="0" borderId="4" xfId="0" applyFont="1" applyFill="1" applyBorder="1"/>
    <xf numFmtId="2" fontId="3" fillId="0" borderId="0" xfId="0" applyNumberFormat="1" applyFont="1" applyFill="1" applyBorder="1"/>
    <xf numFmtId="4" fontId="1" fillId="0" borderId="4" xfId="0" applyNumberFormat="1" applyFont="1" applyFill="1" applyBorder="1"/>
    <xf numFmtId="167" fontId="1" fillId="0" borderId="4" xfId="2" applyNumberFormat="1" applyFont="1" applyFill="1" applyBorder="1" applyAlignment="1">
      <alignment vertical="center" wrapText="1"/>
    </xf>
    <xf numFmtId="4" fontId="1" fillId="0" borderId="4" xfId="2" applyNumberFormat="1" applyFont="1" applyFill="1" applyBorder="1" applyAlignment="1">
      <alignment vertical="center" wrapText="1"/>
    </xf>
    <xf numFmtId="0" fontId="1" fillId="0" borderId="4" xfId="0" applyFont="1" applyFill="1" applyBorder="1" applyAlignment="1">
      <alignment wrapText="1"/>
    </xf>
    <xf numFmtId="4" fontId="1" fillId="0" borderId="4" xfId="2" applyNumberFormat="1" applyFont="1" applyFill="1" applyBorder="1" applyAlignment="1">
      <alignment vertical="center"/>
    </xf>
    <xf numFmtId="4" fontId="1" fillId="0" borderId="5" xfId="2" applyNumberFormat="1" applyFont="1" applyFill="1" applyBorder="1"/>
    <xf numFmtId="4" fontId="1" fillId="0" borderId="5" xfId="2" applyNumberFormat="1" applyFont="1" applyFill="1" applyBorder="1" applyAlignment="1"/>
    <xf numFmtId="4" fontId="6" fillId="0" borderId="5" xfId="2" applyNumberFormat="1" applyFont="1" applyFill="1" applyBorder="1"/>
    <xf numFmtId="4" fontId="1" fillId="0" borderId="5" xfId="2" applyNumberFormat="1" applyFont="1" applyFill="1" applyBorder="1" applyAlignment="1">
      <alignment vertical="center" wrapText="1"/>
    </xf>
    <xf numFmtId="167" fontId="1" fillId="0" borderId="5" xfId="2" applyNumberFormat="1" applyFont="1" applyFill="1" applyBorder="1" applyAlignment="1">
      <alignment vertical="center" wrapText="1"/>
    </xf>
    <xf numFmtId="0" fontId="3" fillId="0" borderId="0" xfId="0" applyFont="1" applyFill="1" applyBorder="1" applyAlignment="1"/>
    <xf numFmtId="2" fontId="3" fillId="0" borderId="0" xfId="0" applyNumberFormat="1" applyFont="1" applyFill="1" applyBorder="1" applyAlignment="1"/>
    <xf numFmtId="4" fontId="15" fillId="0" borderId="4" xfId="2" applyNumberFormat="1" applyFont="1" applyFill="1" applyBorder="1"/>
    <xf numFmtId="2" fontId="15" fillId="0" borderId="0" xfId="0" applyNumberFormat="1" applyFont="1" applyFill="1" applyBorder="1"/>
    <xf numFmtId="0" fontId="15" fillId="0" borderId="0" xfId="0" applyFont="1" applyFill="1" applyBorder="1"/>
    <xf numFmtId="0" fontId="3" fillId="0" borderId="4" xfId="0" applyFont="1" applyFill="1" applyBorder="1" applyAlignment="1">
      <alignment wrapText="1"/>
    </xf>
    <xf numFmtId="2" fontId="15" fillId="3" borderId="0" xfId="0" applyNumberFormat="1" applyFont="1" applyFill="1" applyBorder="1"/>
    <xf numFmtId="0" fontId="15" fillId="3" borderId="0" xfId="0" applyFont="1" applyFill="1" applyBorder="1"/>
    <xf numFmtId="0" fontId="1" fillId="0" borderId="4" xfId="0" quotePrefix="1" applyFont="1" applyFill="1" applyBorder="1" applyAlignment="1">
      <alignment horizontal="center"/>
    </xf>
    <xf numFmtId="0" fontId="3" fillId="3" borderId="3" xfId="0" applyFont="1" applyFill="1" applyBorder="1" applyAlignment="1">
      <alignment horizontal="center" vertical="center" wrapText="1"/>
    </xf>
    <xf numFmtId="0" fontId="9" fillId="3" borderId="3" xfId="3" applyFont="1" applyFill="1" applyBorder="1" applyAlignment="1">
      <alignment horizontal="left" wrapText="1"/>
    </xf>
    <xf numFmtId="0" fontId="3" fillId="0" borderId="4" xfId="0" applyFont="1" applyFill="1" applyBorder="1" applyAlignment="1">
      <alignment horizontal="center" vertical="center" wrapText="1"/>
    </xf>
    <xf numFmtId="0" fontId="3" fillId="0" borderId="4" xfId="0" applyFont="1" applyFill="1" applyBorder="1" applyAlignment="1">
      <alignment horizontal="left" vertical="center"/>
    </xf>
    <xf numFmtId="4" fontId="3" fillId="3" borderId="4" xfId="2" applyNumberFormat="1" applyFont="1" applyFill="1" applyBorder="1" applyAlignment="1">
      <alignment vertical="center" wrapText="1"/>
    </xf>
    <xf numFmtId="4" fontId="15" fillId="3" borderId="4" xfId="2" applyNumberFormat="1" applyFont="1" applyFill="1" applyBorder="1"/>
    <xf numFmtId="0" fontId="1" fillId="0" borderId="5" xfId="0" quotePrefix="1" applyFont="1" applyFill="1" applyBorder="1" applyAlignment="1">
      <alignment horizontal="center"/>
    </xf>
    <xf numFmtId="2" fontId="9" fillId="0" borderId="1" xfId="0" applyNumberFormat="1" applyFont="1" applyFill="1" applyBorder="1" applyAlignment="1">
      <alignment horizontal="center" vertical="center" wrapText="1"/>
    </xf>
    <xf numFmtId="167" fontId="1" fillId="0" borderId="0" xfId="0" applyNumberFormat="1" applyFont="1" applyFill="1" applyBorder="1" applyAlignment="1">
      <alignment horizontal="center"/>
    </xf>
    <xf numFmtId="167" fontId="1" fillId="0" borderId="4" xfId="2" applyNumberFormat="1" applyFont="1" applyFill="1" applyBorder="1" applyAlignment="1"/>
    <xf numFmtId="165" fontId="1" fillId="0" borderId="4" xfId="2" applyNumberFormat="1" applyFont="1" applyFill="1" applyBorder="1"/>
    <xf numFmtId="167" fontId="6" fillId="0" borderId="4" xfId="2" applyNumberFormat="1" applyFont="1" applyFill="1" applyBorder="1" applyAlignment="1"/>
    <xf numFmtId="165" fontId="6" fillId="0" borderId="4" xfId="2" applyNumberFormat="1" applyFont="1" applyFill="1" applyBorder="1"/>
    <xf numFmtId="167" fontId="6" fillId="0" borderId="4" xfId="2" applyNumberFormat="1" applyFont="1" applyFill="1" applyBorder="1"/>
    <xf numFmtId="2" fontId="1" fillId="0" borderId="0" xfId="0" applyNumberFormat="1" applyFont="1" applyFill="1" applyBorder="1"/>
    <xf numFmtId="167" fontId="6" fillId="0" borderId="5" xfId="2" applyNumberFormat="1" applyFont="1" applyFill="1" applyBorder="1"/>
    <xf numFmtId="165" fontId="6" fillId="0" borderId="5" xfId="2" applyNumberFormat="1" applyFont="1" applyFill="1" applyBorder="1"/>
    <xf numFmtId="165" fontId="15" fillId="3" borderId="4" xfId="2" applyNumberFormat="1" applyFont="1" applyFill="1" applyBorder="1"/>
    <xf numFmtId="164" fontId="3" fillId="3" borderId="4" xfId="2" applyFont="1" applyFill="1" applyBorder="1" applyAlignment="1">
      <alignment vertical="center" wrapText="1"/>
    </xf>
    <xf numFmtId="164" fontId="3" fillId="3" borderId="3" xfId="2" applyFont="1" applyFill="1" applyBorder="1" applyAlignment="1">
      <alignment vertical="center" wrapText="1"/>
    </xf>
    <xf numFmtId="164" fontId="3" fillId="0" borderId="1" xfId="2" applyFont="1" applyFill="1" applyBorder="1" applyAlignment="1">
      <alignment vertical="center" wrapText="1"/>
    </xf>
    <xf numFmtId="164" fontId="5" fillId="0" borderId="1" xfId="3" applyNumberFormat="1" applyFont="1" applyFill="1" applyBorder="1"/>
    <xf numFmtId="0" fontId="9" fillId="0" borderId="4" xfId="3" applyFont="1" applyFill="1" applyBorder="1" applyAlignment="1">
      <alignment horizontal="center" vertical="center"/>
    </xf>
    <xf numFmtId="0" fontId="9" fillId="3" borderId="4" xfId="3" applyFont="1" applyFill="1" applyBorder="1" applyAlignment="1">
      <alignment horizontal="center" vertical="center"/>
    </xf>
    <xf numFmtId="0" fontId="8" fillId="3" borderId="4" xfId="3" applyFont="1" applyFill="1" applyBorder="1" applyAlignment="1">
      <alignment vertical="center" wrapText="1"/>
    </xf>
    <xf numFmtId="0" fontId="8" fillId="3" borderId="4" xfId="3" applyFont="1" applyFill="1" applyBorder="1" applyAlignment="1">
      <alignment horizontal="center" vertical="center" wrapText="1"/>
    </xf>
    <xf numFmtId="164" fontId="9" fillId="3" borderId="4" xfId="3" applyNumberFormat="1" applyFont="1" applyFill="1" applyBorder="1" applyAlignment="1">
      <alignment horizontal="center" vertical="center" wrapText="1"/>
    </xf>
    <xf numFmtId="165" fontId="10" fillId="0" borderId="4" xfId="3" applyNumberFormat="1" applyFont="1" applyFill="1" applyBorder="1" applyAlignment="1">
      <alignment horizontal="center"/>
    </xf>
    <xf numFmtId="0" fontId="1" fillId="0" borderId="0" xfId="0" applyFont="1" applyFill="1" applyBorder="1" applyAlignment="1">
      <alignment wrapText="1"/>
    </xf>
    <xf numFmtId="0" fontId="3" fillId="0" borderId="4" xfId="0" applyFont="1" applyFill="1" applyBorder="1" applyAlignment="1">
      <alignment horizontal="left" vertical="center" wrapText="1"/>
    </xf>
    <xf numFmtId="0" fontId="1" fillId="0" borderId="5" xfId="0" applyFont="1" applyFill="1" applyBorder="1" applyAlignment="1">
      <alignment wrapText="1"/>
    </xf>
    <xf numFmtId="0" fontId="3" fillId="0" borderId="0" xfId="0" applyFont="1" applyFill="1" applyBorder="1" applyAlignment="1">
      <alignment wrapText="1"/>
    </xf>
    <xf numFmtId="4" fontId="6" fillId="0" borderId="4" xfId="0" applyNumberFormat="1" applyFont="1" applyFill="1" applyBorder="1" applyAlignment="1">
      <alignment vertical="center"/>
    </xf>
    <xf numFmtId="4" fontId="1" fillId="0" borderId="4" xfId="0" applyNumberFormat="1" applyFont="1" applyFill="1" applyBorder="1" applyAlignment="1">
      <alignment vertical="center"/>
    </xf>
    <xf numFmtId="4" fontId="17" fillId="0" borderId="4" xfId="2" applyNumberFormat="1" applyFont="1" applyFill="1" applyBorder="1"/>
    <xf numFmtId="4" fontId="17" fillId="0" borderId="4" xfId="2" applyNumberFormat="1" applyFont="1" applyFill="1" applyBorder="1" applyAlignment="1">
      <alignment vertical="center" wrapText="1"/>
    </xf>
    <xf numFmtId="4" fontId="17" fillId="0" borderId="4" xfId="2" applyNumberFormat="1" applyFont="1" applyFill="1" applyBorder="1" applyAlignment="1"/>
    <xf numFmtId="4" fontId="17" fillId="0" borderId="4" xfId="2" applyNumberFormat="1" applyFont="1" applyFill="1" applyBorder="1" applyAlignment="1">
      <alignment vertical="center"/>
    </xf>
    <xf numFmtId="4" fontId="18" fillId="0" borderId="4" xfId="0" applyNumberFormat="1" applyFont="1" applyFill="1" applyBorder="1" applyAlignment="1">
      <alignment vertical="center"/>
    </xf>
    <xf numFmtId="4" fontId="17" fillId="0" borderId="4" xfId="0" applyNumberFormat="1" applyFont="1" applyFill="1" applyBorder="1" applyAlignment="1">
      <alignment vertical="center"/>
    </xf>
    <xf numFmtId="4" fontId="1" fillId="0" borderId="5" xfId="2" applyNumberFormat="1" applyFont="1" applyFill="1" applyBorder="1" applyAlignment="1">
      <alignment vertical="center"/>
    </xf>
    <xf numFmtId="4" fontId="6" fillId="0" borderId="5" xfId="0" applyNumberFormat="1" applyFont="1" applyFill="1" applyBorder="1" applyAlignment="1">
      <alignment vertical="center"/>
    </xf>
    <xf numFmtId="4" fontId="17" fillId="0" borderId="4" xfId="0" applyNumberFormat="1" applyFont="1" applyFill="1" applyBorder="1"/>
    <xf numFmtId="0" fontId="1" fillId="0" borderId="0" xfId="0" quotePrefix="1" applyFont="1" applyFill="1" applyBorder="1" applyAlignment="1">
      <alignment vertical="top" wrapText="1"/>
    </xf>
    <xf numFmtId="0" fontId="1" fillId="0" borderId="0" xfId="0" applyFont="1" applyFill="1" applyBorder="1" applyAlignment="1">
      <alignment vertical="top" wrapText="1"/>
    </xf>
    <xf numFmtId="0" fontId="19" fillId="0" borderId="0" xfId="3" applyFont="1" applyAlignment="1">
      <alignment vertical="center" wrapText="1"/>
    </xf>
    <xf numFmtId="0" fontId="19" fillId="0" borderId="0" xfId="3" applyFont="1" applyAlignment="1">
      <alignment horizontal="center" vertical="center" wrapText="1"/>
    </xf>
    <xf numFmtId="0" fontId="20" fillId="0" borderId="0" xfId="3" applyFont="1" applyAlignment="1">
      <alignment vertical="center" wrapText="1"/>
    </xf>
    <xf numFmtId="0" fontId="20" fillId="0" borderId="0" xfId="3" applyFont="1" applyAlignment="1">
      <alignment horizontal="center" vertical="center" wrapText="1"/>
    </xf>
    <xf numFmtId="0" fontId="1" fillId="0" borderId="4" xfId="0" applyFont="1" applyFill="1" applyBorder="1" applyAlignment="1">
      <alignment vertical="center" wrapText="1"/>
    </xf>
    <xf numFmtId="0" fontId="1" fillId="0" borderId="4" xfId="0" quotePrefix="1" applyFont="1" applyFill="1" applyBorder="1" applyAlignment="1">
      <alignment horizontal="center" vertical="center"/>
    </xf>
    <xf numFmtId="0" fontId="3" fillId="0" borderId="0" xfId="3" applyFont="1" applyAlignment="1">
      <alignment horizontal="center" vertical="center" wrapText="1"/>
    </xf>
    <xf numFmtId="0" fontId="20" fillId="0" borderId="0" xfId="3" applyFont="1" applyAlignment="1">
      <alignment horizontal="center" vertical="center" wrapText="1"/>
    </xf>
    <xf numFmtId="0" fontId="9" fillId="0" borderId="0" xfId="3" applyFont="1" applyAlignment="1">
      <alignment horizontal="center" vertical="center" wrapText="1"/>
    </xf>
    <xf numFmtId="0" fontId="11" fillId="0" borderId="7" xfId="3" applyFont="1" applyFill="1" applyBorder="1" applyAlignment="1">
      <alignment horizontal="center" vertical="center" wrapText="1"/>
    </xf>
    <xf numFmtId="0" fontId="21" fillId="0" borderId="0" xfId="3" applyFont="1" applyAlignment="1">
      <alignment horizontal="center" wrapText="1"/>
    </xf>
    <xf numFmtId="0" fontId="1" fillId="0" borderId="0" xfId="0" quotePrefix="1" applyFont="1" applyFill="1" applyBorder="1" applyAlignment="1">
      <alignment horizontal="left" vertical="top" wrapText="1"/>
    </xf>
    <xf numFmtId="0" fontId="1" fillId="0" borderId="0" xfId="0" applyFont="1" applyFill="1" applyBorder="1" applyAlignment="1">
      <alignment horizontal="left" vertical="top" wrapText="1"/>
    </xf>
    <xf numFmtId="0" fontId="9" fillId="0" borderId="1" xfId="0" applyFont="1" applyFill="1" applyBorder="1" applyAlignment="1">
      <alignment horizontal="center" vertical="center" wrapText="1"/>
    </xf>
    <xf numFmtId="2" fontId="13" fillId="0" borderId="6" xfId="0" applyNumberFormat="1" applyFont="1" applyFill="1" applyBorder="1" applyAlignment="1">
      <alignment horizontal="center" vertical="center" wrapText="1"/>
    </xf>
    <xf numFmtId="2" fontId="13" fillId="0" borderId="11" xfId="0" applyNumberFormat="1" applyFont="1" applyFill="1" applyBorder="1" applyAlignment="1">
      <alignment horizontal="center" vertical="center" wrapText="1"/>
    </xf>
    <xf numFmtId="2" fontId="13" fillId="0" borderId="8" xfId="0" applyNumberFormat="1" applyFont="1" applyFill="1" applyBorder="1" applyAlignment="1">
      <alignment horizontal="center"/>
    </xf>
    <xf numFmtId="2" fontId="13" fillId="0" borderId="9" xfId="0" applyNumberFormat="1" applyFont="1" applyFill="1" applyBorder="1" applyAlignment="1">
      <alignment horizontal="center"/>
    </xf>
    <xf numFmtId="2" fontId="13" fillId="0" borderId="10" xfId="0" applyNumberFormat="1" applyFont="1" applyFill="1" applyBorder="1" applyAlignment="1">
      <alignment horizontal="center"/>
    </xf>
    <xf numFmtId="0" fontId="1" fillId="0" borderId="0" xfId="0" applyFont="1" applyFill="1" applyBorder="1" applyAlignment="1">
      <alignment horizontal="left"/>
    </xf>
    <xf numFmtId="0" fontId="19" fillId="0" borderId="0" xfId="3" applyFont="1" applyAlignment="1">
      <alignment horizontal="center" vertical="center" wrapText="1"/>
    </xf>
    <xf numFmtId="0" fontId="3" fillId="0" borderId="0" xfId="0" applyFont="1" applyFill="1" applyBorder="1" applyAlignment="1">
      <alignment horizontal="center"/>
    </xf>
    <xf numFmtId="0" fontId="13" fillId="0" borderId="1" xfId="0" applyFont="1" applyFill="1" applyBorder="1" applyAlignment="1">
      <alignment horizontal="center" vertical="center"/>
    </xf>
    <xf numFmtId="0" fontId="13" fillId="0" borderId="1" xfId="0" applyFont="1" applyFill="1" applyBorder="1" applyAlignment="1">
      <alignment horizontal="center" vertical="center" wrapText="1"/>
    </xf>
    <xf numFmtId="2" fontId="9" fillId="0" borderId="6" xfId="0" applyNumberFormat="1" applyFont="1" applyFill="1" applyBorder="1" applyAlignment="1">
      <alignment horizontal="center" vertical="center" wrapText="1"/>
    </xf>
    <xf numFmtId="2" fontId="9" fillId="0" borderId="11" xfId="0" applyNumberFormat="1" applyFont="1" applyFill="1" applyBorder="1" applyAlignment="1">
      <alignment horizontal="center" vertical="center" wrapText="1"/>
    </xf>
    <xf numFmtId="2" fontId="9" fillId="0" borderId="8" xfId="0" applyNumberFormat="1" applyFont="1" applyFill="1" applyBorder="1" applyAlignment="1">
      <alignment horizontal="center"/>
    </xf>
    <xf numFmtId="2" fontId="9" fillId="0" borderId="9" xfId="0" applyNumberFormat="1" applyFont="1" applyFill="1" applyBorder="1" applyAlignment="1">
      <alignment horizontal="center"/>
    </xf>
    <xf numFmtId="2" fontId="9" fillId="0" borderId="10" xfId="0" applyNumberFormat="1" applyFont="1" applyFill="1" applyBorder="1" applyAlignment="1">
      <alignment horizontal="center"/>
    </xf>
    <xf numFmtId="0" fontId="21" fillId="0" borderId="0" xfId="3" applyFont="1" applyAlignment="1">
      <alignment horizontal="center" vertical="center" wrapText="1"/>
    </xf>
    <xf numFmtId="0" fontId="9" fillId="0" borderId="1" xfId="0" applyFont="1" applyFill="1" applyBorder="1" applyAlignment="1">
      <alignment horizontal="center" vertical="center"/>
    </xf>
    <xf numFmtId="2" fontId="9" fillId="0" borderId="8" xfId="0" applyNumberFormat="1" applyFont="1" applyFill="1" applyBorder="1" applyAlignment="1">
      <alignment horizontal="center" vertical="center"/>
    </xf>
    <xf numFmtId="2" fontId="9" fillId="0" borderId="9" xfId="0" applyNumberFormat="1" applyFont="1" applyFill="1" applyBorder="1" applyAlignment="1">
      <alignment horizontal="center" vertical="center"/>
    </xf>
    <xf numFmtId="2" fontId="9" fillId="0" borderId="10" xfId="0" applyNumberFormat="1" applyFont="1" applyFill="1" applyBorder="1" applyAlignment="1">
      <alignment horizontal="center" vertical="center"/>
    </xf>
    <xf numFmtId="2" fontId="9" fillId="0" borderId="8" xfId="0" applyNumberFormat="1" applyFont="1" applyFill="1" applyBorder="1" applyAlignment="1">
      <alignment horizontal="center" vertical="center" wrapText="1"/>
    </xf>
    <xf numFmtId="2" fontId="9" fillId="0" borderId="9" xfId="0" applyNumberFormat="1" applyFont="1" applyFill="1" applyBorder="1" applyAlignment="1">
      <alignment horizontal="center" vertical="center" wrapText="1"/>
    </xf>
    <xf numFmtId="2" fontId="9" fillId="0" borderId="10" xfId="0" applyNumberFormat="1" applyFont="1" applyFill="1" applyBorder="1" applyAlignment="1">
      <alignment horizontal="center" vertical="center" wrapText="1"/>
    </xf>
  </cellXfs>
  <cellStyles count="6">
    <cellStyle name="Comma" xfId="2" builtinId="3"/>
    <cellStyle name="Comma 5" xfId="5"/>
    <cellStyle name="Normal" xfId="0" builtinId="0"/>
    <cellStyle name="Normal 2" xfId="1"/>
    <cellStyle name="Normal 5" xfId="4"/>
    <cellStyle name="Normal 6"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G56"/>
  <sheetViews>
    <sheetView view="pageBreakPreview" zoomScaleSheetLayoutView="100" workbookViewId="0">
      <selection activeCell="F8" sqref="F8"/>
    </sheetView>
  </sheetViews>
  <sheetFormatPr defaultColWidth="36" defaultRowHeight="15"/>
  <cols>
    <col min="1" max="1" width="6.7109375" style="40" customWidth="1"/>
    <col min="2" max="2" width="58.85546875" style="1" customWidth="1"/>
    <col min="3" max="3" width="7.5703125" style="1" customWidth="1"/>
    <col min="4" max="4" width="9.85546875" style="1" bestFit="1" customWidth="1"/>
    <col min="5" max="5" width="13.140625" style="41" customWidth="1"/>
    <col min="6" max="6" width="11.28515625" style="42" bestFit="1" customWidth="1"/>
    <col min="7" max="7" width="10.7109375" style="4" customWidth="1"/>
    <col min="8" max="244" width="36" style="4"/>
    <col min="245" max="245" width="6.7109375" style="4" customWidth="1"/>
    <col min="246" max="246" width="52.85546875" style="4" customWidth="1"/>
    <col min="247" max="248" width="6.28515625" style="4" customWidth="1"/>
    <col min="249" max="249" width="6.5703125" style="4" customWidth="1"/>
    <col min="250" max="250" width="7" style="4" customWidth="1"/>
    <col min="251" max="251" width="6.140625" style="4" customWidth="1"/>
    <col min="252" max="252" width="6.7109375" style="4" customWidth="1"/>
    <col min="253" max="254" width="7.140625" style="4" customWidth="1"/>
    <col min="255" max="255" width="7.85546875" style="4" customWidth="1"/>
    <col min="256" max="256" width="12.42578125" style="4" customWidth="1"/>
    <col min="257" max="257" width="11" style="4" customWidth="1"/>
    <col min="258" max="258" width="8.85546875" style="4" customWidth="1"/>
    <col min="259" max="500" width="36" style="4"/>
    <col min="501" max="501" width="6.7109375" style="4" customWidth="1"/>
    <col min="502" max="502" width="52.85546875" style="4" customWidth="1"/>
    <col min="503" max="504" width="6.28515625" style="4" customWidth="1"/>
    <col min="505" max="505" width="6.5703125" style="4" customWidth="1"/>
    <col min="506" max="506" width="7" style="4" customWidth="1"/>
    <col min="507" max="507" width="6.140625" style="4" customWidth="1"/>
    <col min="508" max="508" width="6.7109375" style="4" customWidth="1"/>
    <col min="509" max="510" width="7.140625" style="4" customWidth="1"/>
    <col min="511" max="511" width="7.85546875" style="4" customWidth="1"/>
    <col min="512" max="512" width="12.42578125" style="4" customWidth="1"/>
    <col min="513" max="513" width="11" style="4" customWidth="1"/>
    <col min="514" max="514" width="8.85546875" style="4" customWidth="1"/>
    <col min="515" max="756" width="36" style="4"/>
    <col min="757" max="757" width="6.7109375" style="4" customWidth="1"/>
    <col min="758" max="758" width="52.85546875" style="4" customWidth="1"/>
    <col min="759" max="760" width="6.28515625" style="4" customWidth="1"/>
    <col min="761" max="761" width="6.5703125" style="4" customWidth="1"/>
    <col min="762" max="762" width="7" style="4" customWidth="1"/>
    <col min="763" max="763" width="6.140625" style="4" customWidth="1"/>
    <col min="764" max="764" width="6.7109375" style="4" customWidth="1"/>
    <col min="765" max="766" width="7.140625" style="4" customWidth="1"/>
    <col min="767" max="767" width="7.85546875" style="4" customWidth="1"/>
    <col min="768" max="768" width="12.42578125" style="4" customWidth="1"/>
    <col min="769" max="769" width="11" style="4" customWidth="1"/>
    <col min="770" max="770" width="8.85546875" style="4" customWidth="1"/>
    <col min="771" max="1012" width="36" style="4"/>
    <col min="1013" max="1013" width="6.7109375" style="4" customWidth="1"/>
    <col min="1014" max="1014" width="52.85546875" style="4" customWidth="1"/>
    <col min="1015" max="1016" width="6.28515625" style="4" customWidth="1"/>
    <col min="1017" max="1017" width="6.5703125" style="4" customWidth="1"/>
    <col min="1018" max="1018" width="7" style="4" customWidth="1"/>
    <col min="1019" max="1019" width="6.140625" style="4" customWidth="1"/>
    <col min="1020" max="1020" width="6.7109375" style="4" customWidth="1"/>
    <col min="1021" max="1022" width="7.140625" style="4" customWidth="1"/>
    <col min="1023" max="1023" width="7.85546875" style="4" customWidth="1"/>
    <col min="1024" max="1024" width="12.42578125" style="4" customWidth="1"/>
    <col min="1025" max="1025" width="11" style="4" customWidth="1"/>
    <col min="1026" max="1026" width="8.85546875" style="4" customWidth="1"/>
    <col min="1027" max="1268" width="36" style="4"/>
    <col min="1269" max="1269" width="6.7109375" style="4" customWidth="1"/>
    <col min="1270" max="1270" width="52.85546875" style="4" customWidth="1"/>
    <col min="1271" max="1272" width="6.28515625" style="4" customWidth="1"/>
    <col min="1273" max="1273" width="6.5703125" style="4" customWidth="1"/>
    <col min="1274" max="1274" width="7" style="4" customWidth="1"/>
    <col min="1275" max="1275" width="6.140625" style="4" customWidth="1"/>
    <col min="1276" max="1276" width="6.7109375" style="4" customWidth="1"/>
    <col min="1277" max="1278" width="7.140625" style="4" customWidth="1"/>
    <col min="1279" max="1279" width="7.85546875" style="4" customWidth="1"/>
    <col min="1280" max="1280" width="12.42578125" style="4" customWidth="1"/>
    <col min="1281" max="1281" width="11" style="4" customWidth="1"/>
    <col min="1282" max="1282" width="8.85546875" style="4" customWidth="1"/>
    <col min="1283" max="1524" width="36" style="4"/>
    <col min="1525" max="1525" width="6.7109375" style="4" customWidth="1"/>
    <col min="1526" max="1526" width="52.85546875" style="4" customWidth="1"/>
    <col min="1527" max="1528" width="6.28515625" style="4" customWidth="1"/>
    <col min="1529" max="1529" width="6.5703125" style="4" customWidth="1"/>
    <col min="1530" max="1530" width="7" style="4" customWidth="1"/>
    <col min="1531" max="1531" width="6.140625" style="4" customWidth="1"/>
    <col min="1532" max="1532" width="6.7109375" style="4" customWidth="1"/>
    <col min="1533" max="1534" width="7.140625" style="4" customWidth="1"/>
    <col min="1535" max="1535" width="7.85546875" style="4" customWidth="1"/>
    <col min="1536" max="1536" width="12.42578125" style="4" customWidth="1"/>
    <col min="1537" max="1537" width="11" style="4" customWidth="1"/>
    <col min="1538" max="1538" width="8.85546875" style="4" customWidth="1"/>
    <col min="1539" max="1780" width="36" style="4"/>
    <col min="1781" max="1781" width="6.7109375" style="4" customWidth="1"/>
    <col min="1782" max="1782" width="52.85546875" style="4" customWidth="1"/>
    <col min="1783" max="1784" width="6.28515625" style="4" customWidth="1"/>
    <col min="1785" max="1785" width="6.5703125" style="4" customWidth="1"/>
    <col min="1786" max="1786" width="7" style="4" customWidth="1"/>
    <col min="1787" max="1787" width="6.140625" style="4" customWidth="1"/>
    <col min="1788" max="1788" width="6.7109375" style="4" customWidth="1"/>
    <col min="1789" max="1790" width="7.140625" style="4" customWidth="1"/>
    <col min="1791" max="1791" width="7.85546875" style="4" customWidth="1"/>
    <col min="1792" max="1792" width="12.42578125" style="4" customWidth="1"/>
    <col min="1793" max="1793" width="11" style="4" customWidth="1"/>
    <col min="1794" max="1794" width="8.85546875" style="4" customWidth="1"/>
    <col min="1795" max="2036" width="36" style="4"/>
    <col min="2037" max="2037" width="6.7109375" style="4" customWidth="1"/>
    <col min="2038" max="2038" width="52.85546875" style="4" customWidth="1"/>
    <col min="2039" max="2040" width="6.28515625" style="4" customWidth="1"/>
    <col min="2041" max="2041" width="6.5703125" style="4" customWidth="1"/>
    <col min="2042" max="2042" width="7" style="4" customWidth="1"/>
    <col min="2043" max="2043" width="6.140625" style="4" customWidth="1"/>
    <col min="2044" max="2044" width="6.7109375" style="4" customWidth="1"/>
    <col min="2045" max="2046" width="7.140625" style="4" customWidth="1"/>
    <col min="2047" max="2047" width="7.85546875" style="4" customWidth="1"/>
    <col min="2048" max="2048" width="12.42578125" style="4" customWidth="1"/>
    <col min="2049" max="2049" width="11" style="4" customWidth="1"/>
    <col min="2050" max="2050" width="8.85546875" style="4" customWidth="1"/>
    <col min="2051" max="2292" width="36" style="4"/>
    <col min="2293" max="2293" width="6.7109375" style="4" customWidth="1"/>
    <col min="2294" max="2294" width="52.85546875" style="4" customWidth="1"/>
    <col min="2295" max="2296" width="6.28515625" style="4" customWidth="1"/>
    <col min="2297" max="2297" width="6.5703125" style="4" customWidth="1"/>
    <col min="2298" max="2298" width="7" style="4" customWidth="1"/>
    <col min="2299" max="2299" width="6.140625" style="4" customWidth="1"/>
    <col min="2300" max="2300" width="6.7109375" style="4" customWidth="1"/>
    <col min="2301" max="2302" width="7.140625" style="4" customWidth="1"/>
    <col min="2303" max="2303" width="7.85546875" style="4" customWidth="1"/>
    <col min="2304" max="2304" width="12.42578125" style="4" customWidth="1"/>
    <col min="2305" max="2305" width="11" style="4" customWidth="1"/>
    <col min="2306" max="2306" width="8.85546875" style="4" customWidth="1"/>
    <col min="2307" max="2548" width="36" style="4"/>
    <col min="2549" max="2549" width="6.7109375" style="4" customWidth="1"/>
    <col min="2550" max="2550" width="52.85546875" style="4" customWidth="1"/>
    <col min="2551" max="2552" width="6.28515625" style="4" customWidth="1"/>
    <col min="2553" max="2553" width="6.5703125" style="4" customWidth="1"/>
    <col min="2554" max="2554" width="7" style="4" customWidth="1"/>
    <col min="2555" max="2555" width="6.140625" style="4" customWidth="1"/>
    <col min="2556" max="2556" width="6.7109375" style="4" customWidth="1"/>
    <col min="2557" max="2558" width="7.140625" style="4" customWidth="1"/>
    <col min="2559" max="2559" width="7.85546875" style="4" customWidth="1"/>
    <col min="2560" max="2560" width="12.42578125" style="4" customWidth="1"/>
    <col min="2561" max="2561" width="11" style="4" customWidth="1"/>
    <col min="2562" max="2562" width="8.85546875" style="4" customWidth="1"/>
    <col min="2563" max="2804" width="36" style="4"/>
    <col min="2805" max="2805" width="6.7109375" style="4" customWidth="1"/>
    <col min="2806" max="2806" width="52.85546875" style="4" customWidth="1"/>
    <col min="2807" max="2808" width="6.28515625" style="4" customWidth="1"/>
    <col min="2809" max="2809" width="6.5703125" style="4" customWidth="1"/>
    <col min="2810" max="2810" width="7" style="4" customWidth="1"/>
    <col min="2811" max="2811" width="6.140625" style="4" customWidth="1"/>
    <col min="2812" max="2812" width="6.7109375" style="4" customWidth="1"/>
    <col min="2813" max="2814" width="7.140625" style="4" customWidth="1"/>
    <col min="2815" max="2815" width="7.85546875" style="4" customWidth="1"/>
    <col min="2816" max="2816" width="12.42578125" style="4" customWidth="1"/>
    <col min="2817" max="2817" width="11" style="4" customWidth="1"/>
    <col min="2818" max="2818" width="8.85546875" style="4" customWidth="1"/>
    <col min="2819" max="3060" width="36" style="4"/>
    <col min="3061" max="3061" width="6.7109375" style="4" customWidth="1"/>
    <col min="3062" max="3062" width="52.85546875" style="4" customWidth="1"/>
    <col min="3063" max="3064" width="6.28515625" style="4" customWidth="1"/>
    <col min="3065" max="3065" width="6.5703125" style="4" customWidth="1"/>
    <col min="3066" max="3066" width="7" style="4" customWidth="1"/>
    <col min="3067" max="3067" width="6.140625" style="4" customWidth="1"/>
    <col min="3068" max="3068" width="6.7109375" style="4" customWidth="1"/>
    <col min="3069" max="3070" width="7.140625" style="4" customWidth="1"/>
    <col min="3071" max="3071" width="7.85546875" style="4" customWidth="1"/>
    <col min="3072" max="3072" width="12.42578125" style="4" customWidth="1"/>
    <col min="3073" max="3073" width="11" style="4" customWidth="1"/>
    <col min="3074" max="3074" width="8.85546875" style="4" customWidth="1"/>
    <col min="3075" max="3316" width="36" style="4"/>
    <col min="3317" max="3317" width="6.7109375" style="4" customWidth="1"/>
    <col min="3318" max="3318" width="52.85546875" style="4" customWidth="1"/>
    <col min="3319" max="3320" width="6.28515625" style="4" customWidth="1"/>
    <col min="3321" max="3321" width="6.5703125" style="4" customWidth="1"/>
    <col min="3322" max="3322" width="7" style="4" customWidth="1"/>
    <col min="3323" max="3323" width="6.140625" style="4" customWidth="1"/>
    <col min="3324" max="3324" width="6.7109375" style="4" customWidth="1"/>
    <col min="3325" max="3326" width="7.140625" style="4" customWidth="1"/>
    <col min="3327" max="3327" width="7.85546875" style="4" customWidth="1"/>
    <col min="3328" max="3328" width="12.42578125" style="4" customWidth="1"/>
    <col min="3329" max="3329" width="11" style="4" customWidth="1"/>
    <col min="3330" max="3330" width="8.85546875" style="4" customWidth="1"/>
    <col min="3331" max="3572" width="36" style="4"/>
    <col min="3573" max="3573" width="6.7109375" style="4" customWidth="1"/>
    <col min="3574" max="3574" width="52.85546875" style="4" customWidth="1"/>
    <col min="3575" max="3576" width="6.28515625" style="4" customWidth="1"/>
    <col min="3577" max="3577" width="6.5703125" style="4" customWidth="1"/>
    <col min="3578" max="3578" width="7" style="4" customWidth="1"/>
    <col min="3579" max="3579" width="6.140625" style="4" customWidth="1"/>
    <col min="3580" max="3580" width="6.7109375" style="4" customWidth="1"/>
    <col min="3581" max="3582" width="7.140625" style="4" customWidth="1"/>
    <col min="3583" max="3583" width="7.85546875" style="4" customWidth="1"/>
    <col min="3584" max="3584" width="12.42578125" style="4" customWidth="1"/>
    <col min="3585" max="3585" width="11" style="4" customWidth="1"/>
    <col min="3586" max="3586" width="8.85546875" style="4" customWidth="1"/>
    <col min="3587" max="3828" width="36" style="4"/>
    <col min="3829" max="3829" width="6.7109375" style="4" customWidth="1"/>
    <col min="3830" max="3830" width="52.85546875" style="4" customWidth="1"/>
    <col min="3831" max="3832" width="6.28515625" style="4" customWidth="1"/>
    <col min="3833" max="3833" width="6.5703125" style="4" customWidth="1"/>
    <col min="3834" max="3834" width="7" style="4" customWidth="1"/>
    <col min="3835" max="3835" width="6.140625" style="4" customWidth="1"/>
    <col min="3836" max="3836" width="6.7109375" style="4" customWidth="1"/>
    <col min="3837" max="3838" width="7.140625" style="4" customWidth="1"/>
    <col min="3839" max="3839" width="7.85546875" style="4" customWidth="1"/>
    <col min="3840" max="3840" width="12.42578125" style="4" customWidth="1"/>
    <col min="3841" max="3841" width="11" style="4" customWidth="1"/>
    <col min="3842" max="3842" width="8.85546875" style="4" customWidth="1"/>
    <col min="3843" max="4084" width="36" style="4"/>
    <col min="4085" max="4085" width="6.7109375" style="4" customWidth="1"/>
    <col min="4086" max="4086" width="52.85546875" style="4" customWidth="1"/>
    <col min="4087" max="4088" width="6.28515625" style="4" customWidth="1"/>
    <col min="4089" max="4089" width="6.5703125" style="4" customWidth="1"/>
    <col min="4090" max="4090" width="7" style="4" customWidth="1"/>
    <col min="4091" max="4091" width="6.140625" style="4" customWidth="1"/>
    <col min="4092" max="4092" width="6.7109375" style="4" customWidth="1"/>
    <col min="4093" max="4094" width="7.140625" style="4" customWidth="1"/>
    <col min="4095" max="4095" width="7.85546875" style="4" customWidth="1"/>
    <col min="4096" max="4096" width="12.42578125" style="4" customWidth="1"/>
    <col min="4097" max="4097" width="11" style="4" customWidth="1"/>
    <col min="4098" max="4098" width="8.85546875" style="4" customWidth="1"/>
    <col min="4099" max="4340" width="36" style="4"/>
    <col min="4341" max="4341" width="6.7109375" style="4" customWidth="1"/>
    <col min="4342" max="4342" width="52.85546875" style="4" customWidth="1"/>
    <col min="4343" max="4344" width="6.28515625" style="4" customWidth="1"/>
    <col min="4345" max="4345" width="6.5703125" style="4" customWidth="1"/>
    <col min="4346" max="4346" width="7" style="4" customWidth="1"/>
    <col min="4347" max="4347" width="6.140625" style="4" customWidth="1"/>
    <col min="4348" max="4348" width="6.7109375" style="4" customWidth="1"/>
    <col min="4349" max="4350" width="7.140625" style="4" customWidth="1"/>
    <col min="4351" max="4351" width="7.85546875" style="4" customWidth="1"/>
    <col min="4352" max="4352" width="12.42578125" style="4" customWidth="1"/>
    <col min="4353" max="4353" width="11" style="4" customWidth="1"/>
    <col min="4354" max="4354" width="8.85546875" style="4" customWidth="1"/>
    <col min="4355" max="4596" width="36" style="4"/>
    <col min="4597" max="4597" width="6.7109375" style="4" customWidth="1"/>
    <col min="4598" max="4598" width="52.85546875" style="4" customWidth="1"/>
    <col min="4599" max="4600" width="6.28515625" style="4" customWidth="1"/>
    <col min="4601" max="4601" width="6.5703125" style="4" customWidth="1"/>
    <col min="4602" max="4602" width="7" style="4" customWidth="1"/>
    <col min="4603" max="4603" width="6.140625" style="4" customWidth="1"/>
    <col min="4604" max="4604" width="6.7109375" style="4" customWidth="1"/>
    <col min="4605" max="4606" width="7.140625" style="4" customWidth="1"/>
    <col min="4607" max="4607" width="7.85546875" style="4" customWidth="1"/>
    <col min="4608" max="4608" width="12.42578125" style="4" customWidth="1"/>
    <col min="4609" max="4609" width="11" style="4" customWidth="1"/>
    <col min="4610" max="4610" width="8.85546875" style="4" customWidth="1"/>
    <col min="4611" max="4852" width="36" style="4"/>
    <col min="4853" max="4853" width="6.7109375" style="4" customWidth="1"/>
    <col min="4854" max="4854" width="52.85546875" style="4" customWidth="1"/>
    <col min="4855" max="4856" width="6.28515625" style="4" customWidth="1"/>
    <col min="4857" max="4857" width="6.5703125" style="4" customWidth="1"/>
    <col min="4858" max="4858" width="7" style="4" customWidth="1"/>
    <col min="4859" max="4859" width="6.140625" style="4" customWidth="1"/>
    <col min="4860" max="4860" width="6.7109375" style="4" customWidth="1"/>
    <col min="4861" max="4862" width="7.140625" style="4" customWidth="1"/>
    <col min="4863" max="4863" width="7.85546875" style="4" customWidth="1"/>
    <col min="4864" max="4864" width="12.42578125" style="4" customWidth="1"/>
    <col min="4865" max="4865" width="11" style="4" customWidth="1"/>
    <col min="4866" max="4866" width="8.85546875" style="4" customWidth="1"/>
    <col min="4867" max="5108" width="36" style="4"/>
    <col min="5109" max="5109" width="6.7109375" style="4" customWidth="1"/>
    <col min="5110" max="5110" width="52.85546875" style="4" customWidth="1"/>
    <col min="5111" max="5112" width="6.28515625" style="4" customWidth="1"/>
    <col min="5113" max="5113" width="6.5703125" style="4" customWidth="1"/>
    <col min="5114" max="5114" width="7" style="4" customWidth="1"/>
    <col min="5115" max="5115" width="6.140625" style="4" customWidth="1"/>
    <col min="5116" max="5116" width="6.7109375" style="4" customWidth="1"/>
    <col min="5117" max="5118" width="7.140625" style="4" customWidth="1"/>
    <col min="5119" max="5119" width="7.85546875" style="4" customWidth="1"/>
    <col min="5120" max="5120" width="12.42578125" style="4" customWidth="1"/>
    <col min="5121" max="5121" width="11" style="4" customWidth="1"/>
    <col min="5122" max="5122" width="8.85546875" style="4" customWidth="1"/>
    <col min="5123" max="5364" width="36" style="4"/>
    <col min="5365" max="5365" width="6.7109375" style="4" customWidth="1"/>
    <col min="5366" max="5366" width="52.85546875" style="4" customWidth="1"/>
    <col min="5367" max="5368" width="6.28515625" style="4" customWidth="1"/>
    <col min="5369" max="5369" width="6.5703125" style="4" customWidth="1"/>
    <col min="5370" max="5370" width="7" style="4" customWidth="1"/>
    <col min="5371" max="5371" width="6.140625" style="4" customWidth="1"/>
    <col min="5372" max="5372" width="6.7109375" style="4" customWidth="1"/>
    <col min="5373" max="5374" width="7.140625" style="4" customWidth="1"/>
    <col min="5375" max="5375" width="7.85546875" style="4" customWidth="1"/>
    <col min="5376" max="5376" width="12.42578125" style="4" customWidth="1"/>
    <col min="5377" max="5377" width="11" style="4" customWidth="1"/>
    <col min="5378" max="5378" width="8.85546875" style="4" customWidth="1"/>
    <col min="5379" max="5620" width="36" style="4"/>
    <col min="5621" max="5621" width="6.7109375" style="4" customWidth="1"/>
    <col min="5622" max="5622" width="52.85546875" style="4" customWidth="1"/>
    <col min="5623" max="5624" width="6.28515625" style="4" customWidth="1"/>
    <col min="5625" max="5625" width="6.5703125" style="4" customWidth="1"/>
    <col min="5626" max="5626" width="7" style="4" customWidth="1"/>
    <col min="5627" max="5627" width="6.140625" style="4" customWidth="1"/>
    <col min="5628" max="5628" width="6.7109375" style="4" customWidth="1"/>
    <col min="5629" max="5630" width="7.140625" style="4" customWidth="1"/>
    <col min="5631" max="5631" width="7.85546875" style="4" customWidth="1"/>
    <col min="5632" max="5632" width="12.42578125" style="4" customWidth="1"/>
    <col min="5633" max="5633" width="11" style="4" customWidth="1"/>
    <col min="5634" max="5634" width="8.85546875" style="4" customWidth="1"/>
    <col min="5635" max="5876" width="36" style="4"/>
    <col min="5877" max="5877" width="6.7109375" style="4" customWidth="1"/>
    <col min="5878" max="5878" width="52.85546875" style="4" customWidth="1"/>
    <col min="5879" max="5880" width="6.28515625" style="4" customWidth="1"/>
    <col min="5881" max="5881" width="6.5703125" style="4" customWidth="1"/>
    <col min="5882" max="5882" width="7" style="4" customWidth="1"/>
    <col min="5883" max="5883" width="6.140625" style="4" customWidth="1"/>
    <col min="5884" max="5884" width="6.7109375" style="4" customWidth="1"/>
    <col min="5885" max="5886" width="7.140625" style="4" customWidth="1"/>
    <col min="5887" max="5887" width="7.85546875" style="4" customWidth="1"/>
    <col min="5888" max="5888" width="12.42578125" style="4" customWidth="1"/>
    <col min="5889" max="5889" width="11" style="4" customWidth="1"/>
    <col min="5890" max="5890" width="8.85546875" style="4" customWidth="1"/>
    <col min="5891" max="6132" width="36" style="4"/>
    <col min="6133" max="6133" width="6.7109375" style="4" customWidth="1"/>
    <col min="6134" max="6134" width="52.85546875" style="4" customWidth="1"/>
    <col min="6135" max="6136" width="6.28515625" style="4" customWidth="1"/>
    <col min="6137" max="6137" width="6.5703125" style="4" customWidth="1"/>
    <col min="6138" max="6138" width="7" style="4" customWidth="1"/>
    <col min="6139" max="6139" width="6.140625" style="4" customWidth="1"/>
    <col min="6140" max="6140" width="6.7109375" style="4" customWidth="1"/>
    <col min="6141" max="6142" width="7.140625" style="4" customWidth="1"/>
    <col min="6143" max="6143" width="7.85546875" style="4" customWidth="1"/>
    <col min="6144" max="6144" width="12.42578125" style="4" customWidth="1"/>
    <col min="6145" max="6145" width="11" style="4" customWidth="1"/>
    <col min="6146" max="6146" width="8.85546875" style="4" customWidth="1"/>
    <col min="6147" max="6388" width="36" style="4"/>
    <col min="6389" max="6389" width="6.7109375" style="4" customWidth="1"/>
    <col min="6390" max="6390" width="52.85546875" style="4" customWidth="1"/>
    <col min="6391" max="6392" width="6.28515625" style="4" customWidth="1"/>
    <col min="6393" max="6393" width="6.5703125" style="4" customWidth="1"/>
    <col min="6394" max="6394" width="7" style="4" customWidth="1"/>
    <col min="6395" max="6395" width="6.140625" style="4" customWidth="1"/>
    <col min="6396" max="6396" width="6.7109375" style="4" customWidth="1"/>
    <col min="6397" max="6398" width="7.140625" style="4" customWidth="1"/>
    <col min="6399" max="6399" width="7.85546875" style="4" customWidth="1"/>
    <col min="6400" max="6400" width="12.42578125" style="4" customWidth="1"/>
    <col min="6401" max="6401" width="11" style="4" customWidth="1"/>
    <col min="6402" max="6402" width="8.85546875" style="4" customWidth="1"/>
    <col min="6403" max="6644" width="36" style="4"/>
    <col min="6645" max="6645" width="6.7109375" style="4" customWidth="1"/>
    <col min="6646" max="6646" width="52.85546875" style="4" customWidth="1"/>
    <col min="6647" max="6648" width="6.28515625" style="4" customWidth="1"/>
    <col min="6649" max="6649" width="6.5703125" style="4" customWidth="1"/>
    <col min="6650" max="6650" width="7" style="4" customWidth="1"/>
    <col min="6651" max="6651" width="6.140625" style="4" customWidth="1"/>
    <col min="6652" max="6652" width="6.7109375" style="4" customWidth="1"/>
    <col min="6653" max="6654" width="7.140625" style="4" customWidth="1"/>
    <col min="6655" max="6655" width="7.85546875" style="4" customWidth="1"/>
    <col min="6656" max="6656" width="12.42578125" style="4" customWidth="1"/>
    <col min="6657" max="6657" width="11" style="4" customWidth="1"/>
    <col min="6658" max="6658" width="8.85546875" style="4" customWidth="1"/>
    <col min="6659" max="6900" width="36" style="4"/>
    <col min="6901" max="6901" width="6.7109375" style="4" customWidth="1"/>
    <col min="6902" max="6902" width="52.85546875" style="4" customWidth="1"/>
    <col min="6903" max="6904" width="6.28515625" style="4" customWidth="1"/>
    <col min="6905" max="6905" width="6.5703125" style="4" customWidth="1"/>
    <col min="6906" max="6906" width="7" style="4" customWidth="1"/>
    <col min="6907" max="6907" width="6.140625" style="4" customWidth="1"/>
    <col min="6908" max="6908" width="6.7109375" style="4" customWidth="1"/>
    <col min="6909" max="6910" width="7.140625" style="4" customWidth="1"/>
    <col min="6911" max="6911" width="7.85546875" style="4" customWidth="1"/>
    <col min="6912" max="6912" width="12.42578125" style="4" customWidth="1"/>
    <col min="6913" max="6913" width="11" style="4" customWidth="1"/>
    <col min="6914" max="6914" width="8.85546875" style="4" customWidth="1"/>
    <col min="6915" max="7156" width="36" style="4"/>
    <col min="7157" max="7157" width="6.7109375" style="4" customWidth="1"/>
    <col min="7158" max="7158" width="52.85546875" style="4" customWidth="1"/>
    <col min="7159" max="7160" width="6.28515625" style="4" customWidth="1"/>
    <col min="7161" max="7161" width="6.5703125" style="4" customWidth="1"/>
    <col min="7162" max="7162" width="7" style="4" customWidth="1"/>
    <col min="7163" max="7163" width="6.140625" style="4" customWidth="1"/>
    <col min="7164" max="7164" width="6.7109375" style="4" customWidth="1"/>
    <col min="7165" max="7166" width="7.140625" style="4" customWidth="1"/>
    <col min="7167" max="7167" width="7.85546875" style="4" customWidth="1"/>
    <col min="7168" max="7168" width="12.42578125" style="4" customWidth="1"/>
    <col min="7169" max="7169" width="11" style="4" customWidth="1"/>
    <col min="7170" max="7170" width="8.85546875" style="4" customWidth="1"/>
    <col min="7171" max="7412" width="36" style="4"/>
    <col min="7413" max="7413" width="6.7109375" style="4" customWidth="1"/>
    <col min="7414" max="7414" width="52.85546875" style="4" customWidth="1"/>
    <col min="7415" max="7416" width="6.28515625" style="4" customWidth="1"/>
    <col min="7417" max="7417" width="6.5703125" style="4" customWidth="1"/>
    <col min="7418" max="7418" width="7" style="4" customWidth="1"/>
    <col min="7419" max="7419" width="6.140625" style="4" customWidth="1"/>
    <col min="7420" max="7420" width="6.7109375" style="4" customWidth="1"/>
    <col min="7421" max="7422" width="7.140625" style="4" customWidth="1"/>
    <col min="7423" max="7423" width="7.85546875" style="4" customWidth="1"/>
    <col min="7424" max="7424" width="12.42578125" style="4" customWidth="1"/>
    <col min="7425" max="7425" width="11" style="4" customWidth="1"/>
    <col min="7426" max="7426" width="8.85546875" style="4" customWidth="1"/>
    <col min="7427" max="7668" width="36" style="4"/>
    <col min="7669" max="7669" width="6.7109375" style="4" customWidth="1"/>
    <col min="7670" max="7670" width="52.85546875" style="4" customWidth="1"/>
    <col min="7671" max="7672" width="6.28515625" style="4" customWidth="1"/>
    <col min="7673" max="7673" width="6.5703125" style="4" customWidth="1"/>
    <col min="7674" max="7674" width="7" style="4" customWidth="1"/>
    <col min="7675" max="7675" width="6.140625" style="4" customWidth="1"/>
    <col min="7676" max="7676" width="6.7109375" style="4" customWidth="1"/>
    <col min="7677" max="7678" width="7.140625" style="4" customWidth="1"/>
    <col min="7679" max="7679" width="7.85546875" style="4" customWidth="1"/>
    <col min="7680" max="7680" width="12.42578125" style="4" customWidth="1"/>
    <col min="7681" max="7681" width="11" style="4" customWidth="1"/>
    <col min="7682" max="7682" width="8.85546875" style="4" customWidth="1"/>
    <col min="7683" max="7924" width="36" style="4"/>
    <col min="7925" max="7925" width="6.7109375" style="4" customWidth="1"/>
    <col min="7926" max="7926" width="52.85546875" style="4" customWidth="1"/>
    <col min="7927" max="7928" width="6.28515625" style="4" customWidth="1"/>
    <col min="7929" max="7929" width="6.5703125" style="4" customWidth="1"/>
    <col min="7930" max="7930" width="7" style="4" customWidth="1"/>
    <col min="7931" max="7931" width="6.140625" style="4" customWidth="1"/>
    <col min="7932" max="7932" width="6.7109375" style="4" customWidth="1"/>
    <col min="7933" max="7934" width="7.140625" style="4" customWidth="1"/>
    <col min="7935" max="7935" width="7.85546875" style="4" customWidth="1"/>
    <col min="7936" max="7936" width="12.42578125" style="4" customWidth="1"/>
    <col min="7937" max="7937" width="11" style="4" customWidth="1"/>
    <col min="7938" max="7938" width="8.85546875" style="4" customWidth="1"/>
    <col min="7939" max="8180" width="36" style="4"/>
    <col min="8181" max="8181" width="6.7109375" style="4" customWidth="1"/>
    <col min="8182" max="8182" width="52.85546875" style="4" customWidth="1"/>
    <col min="8183" max="8184" width="6.28515625" style="4" customWidth="1"/>
    <col min="8185" max="8185" width="6.5703125" style="4" customWidth="1"/>
    <col min="8186" max="8186" width="7" style="4" customWidth="1"/>
    <col min="8187" max="8187" width="6.140625" style="4" customWidth="1"/>
    <col min="8188" max="8188" width="6.7109375" style="4" customWidth="1"/>
    <col min="8189" max="8190" width="7.140625" style="4" customWidth="1"/>
    <col min="8191" max="8191" width="7.85546875" style="4" customWidth="1"/>
    <col min="8192" max="8192" width="12.42578125" style="4" customWidth="1"/>
    <col min="8193" max="8193" width="11" style="4" customWidth="1"/>
    <col min="8194" max="8194" width="8.85546875" style="4" customWidth="1"/>
    <col min="8195" max="8436" width="36" style="4"/>
    <col min="8437" max="8437" width="6.7109375" style="4" customWidth="1"/>
    <col min="8438" max="8438" width="52.85546875" style="4" customWidth="1"/>
    <col min="8439" max="8440" width="6.28515625" style="4" customWidth="1"/>
    <col min="8441" max="8441" width="6.5703125" style="4" customWidth="1"/>
    <col min="8442" max="8442" width="7" style="4" customWidth="1"/>
    <col min="8443" max="8443" width="6.140625" style="4" customWidth="1"/>
    <col min="8444" max="8444" width="6.7109375" style="4" customWidth="1"/>
    <col min="8445" max="8446" width="7.140625" style="4" customWidth="1"/>
    <col min="8447" max="8447" width="7.85546875" style="4" customWidth="1"/>
    <col min="8448" max="8448" width="12.42578125" style="4" customWidth="1"/>
    <col min="8449" max="8449" width="11" style="4" customWidth="1"/>
    <col min="8450" max="8450" width="8.85546875" style="4" customWidth="1"/>
    <col min="8451" max="8692" width="36" style="4"/>
    <col min="8693" max="8693" width="6.7109375" style="4" customWidth="1"/>
    <col min="8694" max="8694" width="52.85546875" style="4" customWidth="1"/>
    <col min="8695" max="8696" width="6.28515625" style="4" customWidth="1"/>
    <col min="8697" max="8697" width="6.5703125" style="4" customWidth="1"/>
    <col min="8698" max="8698" width="7" style="4" customWidth="1"/>
    <col min="8699" max="8699" width="6.140625" style="4" customWidth="1"/>
    <col min="8700" max="8700" width="6.7109375" style="4" customWidth="1"/>
    <col min="8701" max="8702" width="7.140625" style="4" customWidth="1"/>
    <col min="8703" max="8703" width="7.85546875" style="4" customWidth="1"/>
    <col min="8704" max="8704" width="12.42578125" style="4" customWidth="1"/>
    <col min="8705" max="8705" width="11" style="4" customWidth="1"/>
    <col min="8706" max="8706" width="8.85546875" style="4" customWidth="1"/>
    <col min="8707" max="8948" width="36" style="4"/>
    <col min="8949" max="8949" width="6.7109375" style="4" customWidth="1"/>
    <col min="8950" max="8950" width="52.85546875" style="4" customWidth="1"/>
    <col min="8951" max="8952" width="6.28515625" style="4" customWidth="1"/>
    <col min="8953" max="8953" width="6.5703125" style="4" customWidth="1"/>
    <col min="8954" max="8954" width="7" style="4" customWidth="1"/>
    <col min="8955" max="8955" width="6.140625" style="4" customWidth="1"/>
    <col min="8956" max="8956" width="6.7109375" style="4" customWidth="1"/>
    <col min="8957" max="8958" width="7.140625" style="4" customWidth="1"/>
    <col min="8959" max="8959" width="7.85546875" style="4" customWidth="1"/>
    <col min="8960" max="8960" width="12.42578125" style="4" customWidth="1"/>
    <col min="8961" max="8961" width="11" style="4" customWidth="1"/>
    <col min="8962" max="8962" width="8.85546875" style="4" customWidth="1"/>
    <col min="8963" max="9204" width="36" style="4"/>
    <col min="9205" max="9205" width="6.7109375" style="4" customWidth="1"/>
    <col min="9206" max="9206" width="52.85546875" style="4" customWidth="1"/>
    <col min="9207" max="9208" width="6.28515625" style="4" customWidth="1"/>
    <col min="9209" max="9209" width="6.5703125" style="4" customWidth="1"/>
    <col min="9210" max="9210" width="7" style="4" customWidth="1"/>
    <col min="9211" max="9211" width="6.140625" style="4" customWidth="1"/>
    <col min="9212" max="9212" width="6.7109375" style="4" customWidth="1"/>
    <col min="9213" max="9214" width="7.140625" style="4" customWidth="1"/>
    <col min="9215" max="9215" width="7.85546875" style="4" customWidth="1"/>
    <col min="9216" max="9216" width="12.42578125" style="4" customWidth="1"/>
    <col min="9217" max="9217" width="11" style="4" customWidth="1"/>
    <col min="9218" max="9218" width="8.85546875" style="4" customWidth="1"/>
    <col min="9219" max="9460" width="36" style="4"/>
    <col min="9461" max="9461" width="6.7109375" style="4" customWidth="1"/>
    <col min="9462" max="9462" width="52.85546875" style="4" customWidth="1"/>
    <col min="9463" max="9464" width="6.28515625" style="4" customWidth="1"/>
    <col min="9465" max="9465" width="6.5703125" style="4" customWidth="1"/>
    <col min="9466" max="9466" width="7" style="4" customWidth="1"/>
    <col min="9467" max="9467" width="6.140625" style="4" customWidth="1"/>
    <col min="9468" max="9468" width="6.7109375" style="4" customWidth="1"/>
    <col min="9469" max="9470" width="7.140625" style="4" customWidth="1"/>
    <col min="9471" max="9471" width="7.85546875" style="4" customWidth="1"/>
    <col min="9472" max="9472" width="12.42578125" style="4" customWidth="1"/>
    <col min="9473" max="9473" width="11" style="4" customWidth="1"/>
    <col min="9474" max="9474" width="8.85546875" style="4" customWidth="1"/>
    <col min="9475" max="9716" width="36" style="4"/>
    <col min="9717" max="9717" width="6.7109375" style="4" customWidth="1"/>
    <col min="9718" max="9718" width="52.85546875" style="4" customWidth="1"/>
    <col min="9719" max="9720" width="6.28515625" style="4" customWidth="1"/>
    <col min="9721" max="9721" width="6.5703125" style="4" customWidth="1"/>
    <col min="9722" max="9722" width="7" style="4" customWidth="1"/>
    <col min="9723" max="9723" width="6.140625" style="4" customWidth="1"/>
    <col min="9724" max="9724" width="6.7109375" style="4" customWidth="1"/>
    <col min="9725" max="9726" width="7.140625" style="4" customWidth="1"/>
    <col min="9727" max="9727" width="7.85546875" style="4" customWidth="1"/>
    <col min="9728" max="9728" width="12.42578125" style="4" customWidth="1"/>
    <col min="9729" max="9729" width="11" style="4" customWidth="1"/>
    <col min="9730" max="9730" width="8.85546875" style="4" customWidth="1"/>
    <col min="9731" max="9972" width="36" style="4"/>
    <col min="9973" max="9973" width="6.7109375" style="4" customWidth="1"/>
    <col min="9974" max="9974" width="52.85546875" style="4" customWidth="1"/>
    <col min="9975" max="9976" width="6.28515625" style="4" customWidth="1"/>
    <col min="9977" max="9977" width="6.5703125" style="4" customWidth="1"/>
    <col min="9978" max="9978" width="7" style="4" customWidth="1"/>
    <col min="9979" max="9979" width="6.140625" style="4" customWidth="1"/>
    <col min="9980" max="9980" width="6.7109375" style="4" customWidth="1"/>
    <col min="9981" max="9982" width="7.140625" style="4" customWidth="1"/>
    <col min="9983" max="9983" width="7.85546875" style="4" customWidth="1"/>
    <col min="9984" max="9984" width="12.42578125" style="4" customWidth="1"/>
    <col min="9985" max="9985" width="11" style="4" customWidth="1"/>
    <col min="9986" max="9986" width="8.85546875" style="4" customWidth="1"/>
    <col min="9987" max="10228" width="36" style="4"/>
    <col min="10229" max="10229" width="6.7109375" style="4" customWidth="1"/>
    <col min="10230" max="10230" width="52.85546875" style="4" customWidth="1"/>
    <col min="10231" max="10232" width="6.28515625" style="4" customWidth="1"/>
    <col min="10233" max="10233" width="6.5703125" style="4" customWidth="1"/>
    <col min="10234" max="10234" width="7" style="4" customWidth="1"/>
    <col min="10235" max="10235" width="6.140625" style="4" customWidth="1"/>
    <col min="10236" max="10236" width="6.7109375" style="4" customWidth="1"/>
    <col min="10237" max="10238" width="7.140625" style="4" customWidth="1"/>
    <col min="10239" max="10239" width="7.85546875" style="4" customWidth="1"/>
    <col min="10240" max="10240" width="12.42578125" style="4" customWidth="1"/>
    <col min="10241" max="10241" width="11" style="4" customWidth="1"/>
    <col min="10242" max="10242" width="8.85546875" style="4" customWidth="1"/>
    <col min="10243" max="10484" width="36" style="4"/>
    <col min="10485" max="10485" width="6.7109375" style="4" customWidth="1"/>
    <col min="10486" max="10486" width="52.85546875" style="4" customWidth="1"/>
    <col min="10487" max="10488" width="6.28515625" style="4" customWidth="1"/>
    <col min="10489" max="10489" width="6.5703125" style="4" customWidth="1"/>
    <col min="10490" max="10490" width="7" style="4" customWidth="1"/>
    <col min="10491" max="10491" width="6.140625" style="4" customWidth="1"/>
    <col min="10492" max="10492" width="6.7109375" style="4" customWidth="1"/>
    <col min="10493" max="10494" width="7.140625" style="4" customWidth="1"/>
    <col min="10495" max="10495" width="7.85546875" style="4" customWidth="1"/>
    <col min="10496" max="10496" width="12.42578125" style="4" customWidth="1"/>
    <col min="10497" max="10497" width="11" style="4" customWidth="1"/>
    <col min="10498" max="10498" width="8.85546875" style="4" customWidth="1"/>
    <col min="10499" max="10740" width="36" style="4"/>
    <col min="10741" max="10741" width="6.7109375" style="4" customWidth="1"/>
    <col min="10742" max="10742" width="52.85546875" style="4" customWidth="1"/>
    <col min="10743" max="10744" width="6.28515625" style="4" customWidth="1"/>
    <col min="10745" max="10745" width="6.5703125" style="4" customWidth="1"/>
    <col min="10746" max="10746" width="7" style="4" customWidth="1"/>
    <col min="10747" max="10747" width="6.140625" style="4" customWidth="1"/>
    <col min="10748" max="10748" width="6.7109375" style="4" customWidth="1"/>
    <col min="10749" max="10750" width="7.140625" style="4" customWidth="1"/>
    <col min="10751" max="10751" width="7.85546875" style="4" customWidth="1"/>
    <col min="10752" max="10752" width="12.42578125" style="4" customWidth="1"/>
    <col min="10753" max="10753" width="11" style="4" customWidth="1"/>
    <col min="10754" max="10754" width="8.85546875" style="4" customWidth="1"/>
    <col min="10755" max="10996" width="36" style="4"/>
    <col min="10997" max="10997" width="6.7109375" style="4" customWidth="1"/>
    <col min="10998" max="10998" width="52.85546875" style="4" customWidth="1"/>
    <col min="10999" max="11000" width="6.28515625" style="4" customWidth="1"/>
    <col min="11001" max="11001" width="6.5703125" style="4" customWidth="1"/>
    <col min="11002" max="11002" width="7" style="4" customWidth="1"/>
    <col min="11003" max="11003" width="6.140625" style="4" customWidth="1"/>
    <col min="11004" max="11004" width="6.7109375" style="4" customWidth="1"/>
    <col min="11005" max="11006" width="7.140625" style="4" customWidth="1"/>
    <col min="11007" max="11007" width="7.85546875" style="4" customWidth="1"/>
    <col min="11008" max="11008" width="12.42578125" style="4" customWidth="1"/>
    <col min="11009" max="11009" width="11" style="4" customWidth="1"/>
    <col min="11010" max="11010" width="8.85546875" style="4" customWidth="1"/>
    <col min="11011" max="11252" width="36" style="4"/>
    <col min="11253" max="11253" width="6.7109375" style="4" customWidth="1"/>
    <col min="11254" max="11254" width="52.85546875" style="4" customWidth="1"/>
    <col min="11255" max="11256" width="6.28515625" style="4" customWidth="1"/>
    <col min="11257" max="11257" width="6.5703125" style="4" customWidth="1"/>
    <col min="11258" max="11258" width="7" style="4" customWidth="1"/>
    <col min="11259" max="11259" width="6.140625" style="4" customWidth="1"/>
    <col min="11260" max="11260" width="6.7109375" style="4" customWidth="1"/>
    <col min="11261" max="11262" width="7.140625" style="4" customWidth="1"/>
    <col min="11263" max="11263" width="7.85546875" style="4" customWidth="1"/>
    <col min="11264" max="11264" width="12.42578125" style="4" customWidth="1"/>
    <col min="11265" max="11265" width="11" style="4" customWidth="1"/>
    <col min="11266" max="11266" width="8.85546875" style="4" customWidth="1"/>
    <col min="11267" max="11508" width="36" style="4"/>
    <col min="11509" max="11509" width="6.7109375" style="4" customWidth="1"/>
    <col min="11510" max="11510" width="52.85546875" style="4" customWidth="1"/>
    <col min="11511" max="11512" width="6.28515625" style="4" customWidth="1"/>
    <col min="11513" max="11513" width="6.5703125" style="4" customWidth="1"/>
    <col min="11514" max="11514" width="7" style="4" customWidth="1"/>
    <col min="11515" max="11515" width="6.140625" style="4" customWidth="1"/>
    <col min="11516" max="11516" width="6.7109375" style="4" customWidth="1"/>
    <col min="11517" max="11518" width="7.140625" style="4" customWidth="1"/>
    <col min="11519" max="11519" width="7.85546875" style="4" customWidth="1"/>
    <col min="11520" max="11520" width="12.42578125" style="4" customWidth="1"/>
    <col min="11521" max="11521" width="11" style="4" customWidth="1"/>
    <col min="11522" max="11522" width="8.85546875" style="4" customWidth="1"/>
    <col min="11523" max="11764" width="36" style="4"/>
    <col min="11765" max="11765" width="6.7109375" style="4" customWidth="1"/>
    <col min="11766" max="11766" width="52.85546875" style="4" customWidth="1"/>
    <col min="11767" max="11768" width="6.28515625" style="4" customWidth="1"/>
    <col min="11769" max="11769" width="6.5703125" style="4" customWidth="1"/>
    <col min="11770" max="11770" width="7" style="4" customWidth="1"/>
    <col min="11771" max="11771" width="6.140625" style="4" customWidth="1"/>
    <col min="11772" max="11772" width="6.7109375" style="4" customWidth="1"/>
    <col min="11773" max="11774" width="7.140625" style="4" customWidth="1"/>
    <col min="11775" max="11775" width="7.85546875" style="4" customWidth="1"/>
    <col min="11776" max="11776" width="12.42578125" style="4" customWidth="1"/>
    <col min="11777" max="11777" width="11" style="4" customWidth="1"/>
    <col min="11778" max="11778" width="8.85546875" style="4" customWidth="1"/>
    <col min="11779" max="12020" width="36" style="4"/>
    <col min="12021" max="12021" width="6.7109375" style="4" customWidth="1"/>
    <col min="12022" max="12022" width="52.85546875" style="4" customWidth="1"/>
    <col min="12023" max="12024" width="6.28515625" style="4" customWidth="1"/>
    <col min="12025" max="12025" width="6.5703125" style="4" customWidth="1"/>
    <col min="12026" max="12026" width="7" style="4" customWidth="1"/>
    <col min="12027" max="12027" width="6.140625" style="4" customWidth="1"/>
    <col min="12028" max="12028" width="6.7109375" style="4" customWidth="1"/>
    <col min="12029" max="12030" width="7.140625" style="4" customWidth="1"/>
    <col min="12031" max="12031" width="7.85546875" style="4" customWidth="1"/>
    <col min="12032" max="12032" width="12.42578125" style="4" customWidth="1"/>
    <col min="12033" max="12033" width="11" style="4" customWidth="1"/>
    <col min="12034" max="12034" width="8.85546875" style="4" customWidth="1"/>
    <col min="12035" max="12276" width="36" style="4"/>
    <col min="12277" max="12277" width="6.7109375" style="4" customWidth="1"/>
    <col min="12278" max="12278" width="52.85546875" style="4" customWidth="1"/>
    <col min="12279" max="12280" width="6.28515625" style="4" customWidth="1"/>
    <col min="12281" max="12281" width="6.5703125" style="4" customWidth="1"/>
    <col min="12282" max="12282" width="7" style="4" customWidth="1"/>
    <col min="12283" max="12283" width="6.140625" style="4" customWidth="1"/>
    <col min="12284" max="12284" width="6.7109375" style="4" customWidth="1"/>
    <col min="12285" max="12286" width="7.140625" style="4" customWidth="1"/>
    <col min="12287" max="12287" width="7.85546875" style="4" customWidth="1"/>
    <col min="12288" max="12288" width="12.42578125" style="4" customWidth="1"/>
    <col min="12289" max="12289" width="11" style="4" customWidth="1"/>
    <col min="12290" max="12290" width="8.85546875" style="4" customWidth="1"/>
    <col min="12291" max="12532" width="36" style="4"/>
    <col min="12533" max="12533" width="6.7109375" style="4" customWidth="1"/>
    <col min="12534" max="12534" width="52.85546875" style="4" customWidth="1"/>
    <col min="12535" max="12536" width="6.28515625" style="4" customWidth="1"/>
    <col min="12537" max="12537" width="6.5703125" style="4" customWidth="1"/>
    <col min="12538" max="12538" width="7" style="4" customWidth="1"/>
    <col min="12539" max="12539" width="6.140625" style="4" customWidth="1"/>
    <col min="12540" max="12540" width="6.7109375" style="4" customWidth="1"/>
    <col min="12541" max="12542" width="7.140625" style="4" customWidth="1"/>
    <col min="12543" max="12543" width="7.85546875" style="4" customWidth="1"/>
    <col min="12544" max="12544" width="12.42578125" style="4" customWidth="1"/>
    <col min="12545" max="12545" width="11" style="4" customWidth="1"/>
    <col min="12546" max="12546" width="8.85546875" style="4" customWidth="1"/>
    <col min="12547" max="12788" width="36" style="4"/>
    <col min="12789" max="12789" width="6.7109375" style="4" customWidth="1"/>
    <col min="12790" max="12790" width="52.85546875" style="4" customWidth="1"/>
    <col min="12791" max="12792" width="6.28515625" style="4" customWidth="1"/>
    <col min="12793" max="12793" width="6.5703125" style="4" customWidth="1"/>
    <col min="12794" max="12794" width="7" style="4" customWidth="1"/>
    <col min="12795" max="12795" width="6.140625" style="4" customWidth="1"/>
    <col min="12796" max="12796" width="6.7109375" style="4" customWidth="1"/>
    <col min="12797" max="12798" width="7.140625" style="4" customWidth="1"/>
    <col min="12799" max="12799" width="7.85546875" style="4" customWidth="1"/>
    <col min="12800" max="12800" width="12.42578125" style="4" customWidth="1"/>
    <col min="12801" max="12801" width="11" style="4" customWidth="1"/>
    <col min="12802" max="12802" width="8.85546875" style="4" customWidth="1"/>
    <col min="12803" max="13044" width="36" style="4"/>
    <col min="13045" max="13045" width="6.7109375" style="4" customWidth="1"/>
    <col min="13046" max="13046" width="52.85546875" style="4" customWidth="1"/>
    <col min="13047" max="13048" width="6.28515625" style="4" customWidth="1"/>
    <col min="13049" max="13049" width="6.5703125" style="4" customWidth="1"/>
    <col min="13050" max="13050" width="7" style="4" customWidth="1"/>
    <col min="13051" max="13051" width="6.140625" style="4" customWidth="1"/>
    <col min="13052" max="13052" width="6.7109375" style="4" customWidth="1"/>
    <col min="13053" max="13054" width="7.140625" style="4" customWidth="1"/>
    <col min="13055" max="13055" width="7.85546875" style="4" customWidth="1"/>
    <col min="13056" max="13056" width="12.42578125" style="4" customWidth="1"/>
    <col min="13057" max="13057" width="11" style="4" customWidth="1"/>
    <col min="13058" max="13058" width="8.85546875" style="4" customWidth="1"/>
    <col min="13059" max="13300" width="36" style="4"/>
    <col min="13301" max="13301" width="6.7109375" style="4" customWidth="1"/>
    <col min="13302" max="13302" width="52.85546875" style="4" customWidth="1"/>
    <col min="13303" max="13304" width="6.28515625" style="4" customWidth="1"/>
    <col min="13305" max="13305" width="6.5703125" style="4" customWidth="1"/>
    <col min="13306" max="13306" width="7" style="4" customWidth="1"/>
    <col min="13307" max="13307" width="6.140625" style="4" customWidth="1"/>
    <col min="13308" max="13308" width="6.7109375" style="4" customWidth="1"/>
    <col min="13309" max="13310" width="7.140625" style="4" customWidth="1"/>
    <col min="13311" max="13311" width="7.85546875" style="4" customWidth="1"/>
    <col min="13312" max="13312" width="12.42578125" style="4" customWidth="1"/>
    <col min="13313" max="13313" width="11" style="4" customWidth="1"/>
    <col min="13314" max="13314" width="8.85546875" style="4" customWidth="1"/>
    <col min="13315" max="13556" width="36" style="4"/>
    <col min="13557" max="13557" width="6.7109375" style="4" customWidth="1"/>
    <col min="13558" max="13558" width="52.85546875" style="4" customWidth="1"/>
    <col min="13559" max="13560" width="6.28515625" style="4" customWidth="1"/>
    <col min="13561" max="13561" width="6.5703125" style="4" customWidth="1"/>
    <col min="13562" max="13562" width="7" style="4" customWidth="1"/>
    <col min="13563" max="13563" width="6.140625" style="4" customWidth="1"/>
    <col min="13564" max="13564" width="6.7109375" style="4" customWidth="1"/>
    <col min="13565" max="13566" width="7.140625" style="4" customWidth="1"/>
    <col min="13567" max="13567" width="7.85546875" style="4" customWidth="1"/>
    <col min="13568" max="13568" width="12.42578125" style="4" customWidth="1"/>
    <col min="13569" max="13569" width="11" style="4" customWidth="1"/>
    <col min="13570" max="13570" width="8.85546875" style="4" customWidth="1"/>
    <col min="13571" max="13812" width="36" style="4"/>
    <col min="13813" max="13813" width="6.7109375" style="4" customWidth="1"/>
    <col min="13814" max="13814" width="52.85546875" style="4" customWidth="1"/>
    <col min="13815" max="13816" width="6.28515625" style="4" customWidth="1"/>
    <col min="13817" max="13817" width="6.5703125" style="4" customWidth="1"/>
    <col min="13818" max="13818" width="7" style="4" customWidth="1"/>
    <col min="13819" max="13819" width="6.140625" style="4" customWidth="1"/>
    <col min="13820" max="13820" width="6.7109375" style="4" customWidth="1"/>
    <col min="13821" max="13822" width="7.140625" style="4" customWidth="1"/>
    <col min="13823" max="13823" width="7.85546875" style="4" customWidth="1"/>
    <col min="13824" max="13824" width="12.42578125" style="4" customWidth="1"/>
    <col min="13825" max="13825" width="11" style="4" customWidth="1"/>
    <col min="13826" max="13826" width="8.85546875" style="4" customWidth="1"/>
    <col min="13827" max="14068" width="36" style="4"/>
    <col min="14069" max="14069" width="6.7109375" style="4" customWidth="1"/>
    <col min="14070" max="14070" width="52.85546875" style="4" customWidth="1"/>
    <col min="14071" max="14072" width="6.28515625" style="4" customWidth="1"/>
    <col min="14073" max="14073" width="6.5703125" style="4" customWidth="1"/>
    <col min="14074" max="14074" width="7" style="4" customWidth="1"/>
    <col min="14075" max="14075" width="6.140625" style="4" customWidth="1"/>
    <col min="14076" max="14076" width="6.7109375" style="4" customWidth="1"/>
    <col min="14077" max="14078" width="7.140625" style="4" customWidth="1"/>
    <col min="14079" max="14079" width="7.85546875" style="4" customWidth="1"/>
    <col min="14080" max="14080" width="12.42578125" style="4" customWidth="1"/>
    <col min="14081" max="14081" width="11" style="4" customWidth="1"/>
    <col min="14082" max="14082" width="8.85546875" style="4" customWidth="1"/>
    <col min="14083" max="14324" width="36" style="4"/>
    <col min="14325" max="14325" width="6.7109375" style="4" customWidth="1"/>
    <col min="14326" max="14326" width="52.85546875" style="4" customWidth="1"/>
    <col min="14327" max="14328" width="6.28515625" style="4" customWidth="1"/>
    <col min="14329" max="14329" width="6.5703125" style="4" customWidth="1"/>
    <col min="14330" max="14330" width="7" style="4" customWidth="1"/>
    <col min="14331" max="14331" width="6.140625" style="4" customWidth="1"/>
    <col min="14332" max="14332" width="6.7109375" style="4" customWidth="1"/>
    <col min="14333" max="14334" width="7.140625" style="4" customWidth="1"/>
    <col min="14335" max="14335" width="7.85546875" style="4" customWidth="1"/>
    <col min="14336" max="14336" width="12.42578125" style="4" customWidth="1"/>
    <col min="14337" max="14337" width="11" style="4" customWidth="1"/>
    <col min="14338" max="14338" width="8.85546875" style="4" customWidth="1"/>
    <col min="14339" max="14580" width="36" style="4"/>
    <col min="14581" max="14581" width="6.7109375" style="4" customWidth="1"/>
    <col min="14582" max="14582" width="52.85546875" style="4" customWidth="1"/>
    <col min="14583" max="14584" width="6.28515625" style="4" customWidth="1"/>
    <col min="14585" max="14585" width="6.5703125" style="4" customWidth="1"/>
    <col min="14586" max="14586" width="7" style="4" customWidth="1"/>
    <col min="14587" max="14587" width="6.140625" style="4" customWidth="1"/>
    <col min="14588" max="14588" width="6.7109375" style="4" customWidth="1"/>
    <col min="14589" max="14590" width="7.140625" style="4" customWidth="1"/>
    <col min="14591" max="14591" width="7.85546875" style="4" customWidth="1"/>
    <col min="14592" max="14592" width="12.42578125" style="4" customWidth="1"/>
    <col min="14593" max="14593" width="11" style="4" customWidth="1"/>
    <col min="14594" max="14594" width="8.85546875" style="4" customWidth="1"/>
    <col min="14595" max="14836" width="36" style="4"/>
    <col min="14837" max="14837" width="6.7109375" style="4" customWidth="1"/>
    <col min="14838" max="14838" width="52.85546875" style="4" customWidth="1"/>
    <col min="14839" max="14840" width="6.28515625" style="4" customWidth="1"/>
    <col min="14841" max="14841" width="6.5703125" style="4" customWidth="1"/>
    <col min="14842" max="14842" width="7" style="4" customWidth="1"/>
    <col min="14843" max="14843" width="6.140625" style="4" customWidth="1"/>
    <col min="14844" max="14844" width="6.7109375" style="4" customWidth="1"/>
    <col min="14845" max="14846" width="7.140625" style="4" customWidth="1"/>
    <col min="14847" max="14847" width="7.85546875" style="4" customWidth="1"/>
    <col min="14848" max="14848" width="12.42578125" style="4" customWidth="1"/>
    <col min="14849" max="14849" width="11" style="4" customWidth="1"/>
    <col min="14850" max="14850" width="8.85546875" style="4" customWidth="1"/>
    <col min="14851" max="15092" width="36" style="4"/>
    <col min="15093" max="15093" width="6.7109375" style="4" customWidth="1"/>
    <col min="15094" max="15094" width="52.85546875" style="4" customWidth="1"/>
    <col min="15095" max="15096" width="6.28515625" style="4" customWidth="1"/>
    <col min="15097" max="15097" width="6.5703125" style="4" customWidth="1"/>
    <col min="15098" max="15098" width="7" style="4" customWidth="1"/>
    <col min="15099" max="15099" width="6.140625" style="4" customWidth="1"/>
    <col min="15100" max="15100" width="6.7109375" style="4" customWidth="1"/>
    <col min="15101" max="15102" width="7.140625" style="4" customWidth="1"/>
    <col min="15103" max="15103" width="7.85546875" style="4" customWidth="1"/>
    <col min="15104" max="15104" width="12.42578125" style="4" customWidth="1"/>
    <col min="15105" max="15105" width="11" style="4" customWidth="1"/>
    <col min="15106" max="15106" width="8.85546875" style="4" customWidth="1"/>
    <col min="15107" max="15348" width="36" style="4"/>
    <col min="15349" max="15349" width="6.7109375" style="4" customWidth="1"/>
    <col min="15350" max="15350" width="52.85546875" style="4" customWidth="1"/>
    <col min="15351" max="15352" width="6.28515625" style="4" customWidth="1"/>
    <col min="15353" max="15353" width="6.5703125" style="4" customWidth="1"/>
    <col min="15354" max="15354" width="7" style="4" customWidth="1"/>
    <col min="15355" max="15355" width="6.140625" style="4" customWidth="1"/>
    <col min="15356" max="15356" width="6.7109375" style="4" customWidth="1"/>
    <col min="15357" max="15358" width="7.140625" style="4" customWidth="1"/>
    <col min="15359" max="15359" width="7.85546875" style="4" customWidth="1"/>
    <col min="15360" max="15360" width="12.42578125" style="4" customWidth="1"/>
    <col min="15361" max="15361" width="11" style="4" customWidth="1"/>
    <col min="15362" max="15362" width="8.85546875" style="4" customWidth="1"/>
    <col min="15363" max="15604" width="36" style="4"/>
    <col min="15605" max="15605" width="6.7109375" style="4" customWidth="1"/>
    <col min="15606" max="15606" width="52.85546875" style="4" customWidth="1"/>
    <col min="15607" max="15608" width="6.28515625" style="4" customWidth="1"/>
    <col min="15609" max="15609" width="6.5703125" style="4" customWidth="1"/>
    <col min="15610" max="15610" width="7" style="4" customWidth="1"/>
    <col min="15611" max="15611" width="6.140625" style="4" customWidth="1"/>
    <col min="15612" max="15612" width="6.7109375" style="4" customWidth="1"/>
    <col min="15613" max="15614" width="7.140625" style="4" customWidth="1"/>
    <col min="15615" max="15615" width="7.85546875" style="4" customWidth="1"/>
    <col min="15616" max="15616" width="12.42578125" style="4" customWidth="1"/>
    <col min="15617" max="15617" width="11" style="4" customWidth="1"/>
    <col min="15618" max="15618" width="8.85546875" style="4" customWidth="1"/>
    <col min="15619" max="15860" width="36" style="4"/>
    <col min="15861" max="15861" width="6.7109375" style="4" customWidth="1"/>
    <col min="15862" max="15862" width="52.85546875" style="4" customWidth="1"/>
    <col min="15863" max="15864" width="6.28515625" style="4" customWidth="1"/>
    <col min="15865" max="15865" width="6.5703125" style="4" customWidth="1"/>
    <col min="15866" max="15866" width="7" style="4" customWidth="1"/>
    <col min="15867" max="15867" width="6.140625" style="4" customWidth="1"/>
    <col min="15868" max="15868" width="6.7109375" style="4" customWidth="1"/>
    <col min="15869" max="15870" width="7.140625" style="4" customWidth="1"/>
    <col min="15871" max="15871" width="7.85546875" style="4" customWidth="1"/>
    <col min="15872" max="15872" width="12.42578125" style="4" customWidth="1"/>
    <col min="15873" max="15873" width="11" style="4" customWidth="1"/>
    <col min="15874" max="15874" width="8.85546875" style="4" customWidth="1"/>
    <col min="15875" max="16116" width="36" style="4"/>
    <col min="16117" max="16117" width="6.7109375" style="4" customWidth="1"/>
    <col min="16118" max="16118" width="52.85546875" style="4" customWidth="1"/>
    <col min="16119" max="16120" width="6.28515625" style="4" customWidth="1"/>
    <col min="16121" max="16121" width="6.5703125" style="4" customWidth="1"/>
    <col min="16122" max="16122" width="7" style="4" customWidth="1"/>
    <col min="16123" max="16123" width="6.140625" style="4" customWidth="1"/>
    <col min="16124" max="16124" width="6.7109375" style="4" customWidth="1"/>
    <col min="16125" max="16126" width="7.140625" style="4" customWidth="1"/>
    <col min="16127" max="16127" width="7.85546875" style="4" customWidth="1"/>
    <col min="16128" max="16128" width="12.42578125" style="4" customWidth="1"/>
    <col min="16129" max="16129" width="11" style="4" customWidth="1"/>
    <col min="16130" max="16130" width="8.85546875" style="4" customWidth="1"/>
    <col min="16131" max="16384" width="36" style="4"/>
  </cols>
  <sheetData>
    <row r="1" spans="1:7" s="1" customFormat="1" ht="36" customHeight="1">
      <c r="A1" s="153" t="s">
        <v>37</v>
      </c>
      <c r="B1" s="153"/>
      <c r="C1" s="153"/>
      <c r="D1" s="153"/>
      <c r="E1" s="153"/>
      <c r="F1" s="153"/>
    </row>
    <row r="2" spans="1:7" s="1" customFormat="1" ht="18.75">
      <c r="A2" s="151" t="s">
        <v>61</v>
      </c>
      <c r="B2" s="151"/>
      <c r="C2" s="151"/>
      <c r="D2" s="151"/>
      <c r="E2" s="151"/>
      <c r="F2" s="151"/>
    </row>
    <row r="3" spans="1:7" ht="18.75">
      <c r="A3" s="2"/>
      <c r="B3" s="3"/>
      <c r="C3" s="3"/>
      <c r="D3" s="3"/>
      <c r="E3" s="3"/>
      <c r="F3" s="2"/>
    </row>
    <row r="4" spans="1:7" s="7" customFormat="1" ht="82.5">
      <c r="A4" s="5" t="s">
        <v>1</v>
      </c>
      <c r="B4" s="5" t="s">
        <v>4</v>
      </c>
      <c r="C4" s="5" t="s">
        <v>5</v>
      </c>
      <c r="D4" s="6" t="s">
        <v>6</v>
      </c>
      <c r="E4" s="5" t="s">
        <v>7</v>
      </c>
      <c r="F4" s="5" t="s">
        <v>8</v>
      </c>
    </row>
    <row r="5" spans="1:7" s="12" customFormat="1" ht="18.75">
      <c r="A5" s="8"/>
      <c r="B5" s="9" t="s">
        <v>3</v>
      </c>
      <c r="C5" s="9"/>
      <c r="D5" s="121">
        <f>D7+D22</f>
        <v>30</v>
      </c>
      <c r="E5" s="10"/>
      <c r="F5" s="10">
        <f>F6+F21</f>
        <v>468</v>
      </c>
      <c r="G5" s="11"/>
    </row>
    <row r="6" spans="1:7" s="54" customFormat="1" ht="18.75">
      <c r="A6" s="49" t="s">
        <v>62</v>
      </c>
      <c r="B6" s="50" t="s">
        <v>63</v>
      </c>
      <c r="C6" s="51"/>
      <c r="D6" s="52"/>
      <c r="E6" s="52"/>
      <c r="F6" s="52">
        <f>F7+F14+F15+F20</f>
        <v>369</v>
      </c>
      <c r="G6" s="53"/>
    </row>
    <row r="7" spans="1:7" s="12" customFormat="1" ht="18.75">
      <c r="A7" s="13" t="s">
        <v>2</v>
      </c>
      <c r="B7" s="14" t="s">
        <v>9</v>
      </c>
      <c r="C7" s="15"/>
      <c r="D7" s="16">
        <f>SUM(D8:D13)</f>
        <v>24</v>
      </c>
      <c r="E7" s="16"/>
      <c r="F7" s="16">
        <f>SUM(F8:F13)</f>
        <v>246</v>
      </c>
      <c r="G7" s="11"/>
    </row>
    <row r="8" spans="1:7" s="17" customFormat="1" ht="47.25">
      <c r="A8" s="43">
        <v>1</v>
      </c>
      <c r="B8" s="44" t="s">
        <v>23</v>
      </c>
      <c r="C8" s="45">
        <v>0.7</v>
      </c>
      <c r="D8" s="44">
        <v>1</v>
      </c>
      <c r="E8" s="45">
        <v>25</v>
      </c>
      <c r="F8" s="46">
        <f>D8*E8</f>
        <v>25</v>
      </c>
    </row>
    <row r="9" spans="1:7" s="17" customFormat="1" ht="47.25">
      <c r="A9" s="43">
        <v>2</v>
      </c>
      <c r="B9" s="44" t="s">
        <v>24</v>
      </c>
      <c r="C9" s="45">
        <v>0.6</v>
      </c>
      <c r="D9" s="44">
        <v>3</v>
      </c>
      <c r="E9" s="45">
        <v>15</v>
      </c>
      <c r="F9" s="46">
        <f t="shared" ref="F9:F13" si="0">D9*E9</f>
        <v>45</v>
      </c>
    </row>
    <row r="10" spans="1:7" s="17" customFormat="1" ht="47.25">
      <c r="A10" s="43">
        <v>3</v>
      </c>
      <c r="B10" s="44" t="s">
        <v>78</v>
      </c>
      <c r="C10" s="45">
        <v>0.3</v>
      </c>
      <c r="D10" s="44">
        <v>2</v>
      </c>
      <c r="E10" s="45">
        <v>12</v>
      </c>
      <c r="F10" s="46">
        <f t="shared" si="0"/>
        <v>24</v>
      </c>
    </row>
    <row r="11" spans="1:7" s="17" customFormat="1" ht="47.25">
      <c r="A11" s="43">
        <v>4</v>
      </c>
      <c r="B11" s="44" t="s">
        <v>79</v>
      </c>
      <c r="C11" s="45">
        <v>0.2</v>
      </c>
      <c r="D11" s="44">
        <v>4</v>
      </c>
      <c r="E11" s="45">
        <v>12</v>
      </c>
      <c r="F11" s="46">
        <f t="shared" si="0"/>
        <v>48</v>
      </c>
    </row>
    <row r="12" spans="1:7" s="17" customFormat="1" ht="18.75">
      <c r="A12" s="43">
        <v>5</v>
      </c>
      <c r="B12" s="44" t="s">
        <v>10</v>
      </c>
      <c r="C12" s="45"/>
      <c r="D12" s="44">
        <v>2</v>
      </c>
      <c r="E12" s="45">
        <v>10</v>
      </c>
      <c r="F12" s="46">
        <f t="shared" si="0"/>
        <v>20</v>
      </c>
    </row>
    <row r="13" spans="1:7" s="17" customFormat="1" ht="63">
      <c r="A13" s="43">
        <v>6</v>
      </c>
      <c r="B13" s="44" t="s">
        <v>11</v>
      </c>
      <c r="C13" s="45"/>
      <c r="D13" s="44">
        <v>12</v>
      </c>
      <c r="E13" s="45">
        <v>7</v>
      </c>
      <c r="F13" s="46">
        <f t="shared" si="0"/>
        <v>84</v>
      </c>
    </row>
    <row r="14" spans="1:7" s="12" customFormat="1" ht="18.75">
      <c r="A14" s="18" t="s">
        <v>12</v>
      </c>
      <c r="B14" s="19" t="s">
        <v>73</v>
      </c>
      <c r="C14" s="20"/>
      <c r="D14" s="20"/>
      <c r="E14" s="21"/>
      <c r="F14" s="21">
        <f>50%*F7</f>
        <v>123</v>
      </c>
      <c r="G14" s="11"/>
    </row>
    <row r="15" spans="1:7" s="12" customFormat="1" ht="18.75">
      <c r="A15" s="22" t="s">
        <v>14</v>
      </c>
      <c r="B15" s="23" t="s">
        <v>15</v>
      </c>
      <c r="C15" s="20"/>
      <c r="D15" s="20"/>
      <c r="E15" s="20"/>
      <c r="F15" s="18">
        <f>SUM(F16:F19)</f>
        <v>0</v>
      </c>
      <c r="G15" s="11"/>
    </row>
    <row r="16" spans="1:7" s="12" customFormat="1" ht="18.75">
      <c r="A16" s="24">
        <v>1</v>
      </c>
      <c r="B16" s="25" t="s">
        <v>16</v>
      </c>
      <c r="C16" s="20"/>
      <c r="D16" s="20"/>
      <c r="E16" s="20"/>
      <c r="F16" s="18"/>
      <c r="G16" s="11"/>
    </row>
    <row r="17" spans="1:7" s="27" customFormat="1" ht="18.75">
      <c r="A17" s="24">
        <v>2</v>
      </c>
      <c r="B17" s="25" t="s">
        <v>17</v>
      </c>
      <c r="C17" s="26"/>
      <c r="D17" s="26"/>
      <c r="E17" s="26"/>
      <c r="F17" s="26"/>
    </row>
    <row r="18" spans="1:7" s="27" customFormat="1" ht="18.75">
      <c r="A18" s="24">
        <v>3</v>
      </c>
      <c r="B18" s="25" t="s">
        <v>18</v>
      </c>
      <c r="C18" s="26"/>
      <c r="D18" s="26"/>
      <c r="E18" s="26"/>
      <c r="F18" s="26"/>
    </row>
    <row r="19" spans="1:7" s="27" customFormat="1" ht="18.75">
      <c r="A19" s="24">
        <v>4</v>
      </c>
      <c r="B19" s="25" t="s">
        <v>19</v>
      </c>
      <c r="C19" s="28"/>
      <c r="D19" s="28"/>
      <c r="E19" s="29"/>
      <c r="F19" s="29"/>
    </row>
    <row r="20" spans="1:7" s="27" customFormat="1" ht="33.75">
      <c r="A20" s="122" t="s">
        <v>21</v>
      </c>
      <c r="B20" s="30" t="s">
        <v>29</v>
      </c>
      <c r="C20" s="28"/>
      <c r="D20" s="28"/>
      <c r="E20" s="29"/>
      <c r="F20" s="29"/>
    </row>
    <row r="21" spans="1:7" s="55" customFormat="1" ht="18.75">
      <c r="A21" s="123" t="s">
        <v>64</v>
      </c>
      <c r="B21" s="56" t="s">
        <v>65</v>
      </c>
      <c r="C21" s="124"/>
      <c r="D21" s="124"/>
      <c r="E21" s="125"/>
      <c r="F21" s="126">
        <f>F22+F29+F30+F35</f>
        <v>99</v>
      </c>
    </row>
    <row r="22" spans="1:7" s="12" customFormat="1" ht="18.75">
      <c r="A22" s="18" t="s">
        <v>2</v>
      </c>
      <c r="B22" s="19" t="s">
        <v>9</v>
      </c>
      <c r="C22" s="20"/>
      <c r="D22" s="127">
        <f>SUM(D23:D28)</f>
        <v>6</v>
      </c>
      <c r="E22" s="127"/>
      <c r="F22" s="127">
        <f>SUM(F23:F28)</f>
        <v>66</v>
      </c>
      <c r="G22" s="11"/>
    </row>
    <row r="23" spans="1:7" s="17" customFormat="1" ht="47.25">
      <c r="A23" s="43">
        <v>1</v>
      </c>
      <c r="B23" s="44" t="s">
        <v>23</v>
      </c>
      <c r="C23" s="45"/>
      <c r="D23" s="44"/>
      <c r="E23" s="45">
        <v>25</v>
      </c>
      <c r="F23" s="46">
        <f>D23*E23</f>
        <v>0</v>
      </c>
    </row>
    <row r="24" spans="1:7" s="17" customFormat="1" ht="47.25">
      <c r="A24" s="43">
        <v>2</v>
      </c>
      <c r="B24" s="44" t="s">
        <v>24</v>
      </c>
      <c r="C24" s="45"/>
      <c r="D24" s="44"/>
      <c r="E24" s="45">
        <v>15</v>
      </c>
      <c r="F24" s="46">
        <f t="shared" ref="F24:F28" si="1">D24*E24</f>
        <v>0</v>
      </c>
    </row>
    <row r="25" spans="1:7" s="17" customFormat="1" ht="47.25">
      <c r="A25" s="43">
        <v>3</v>
      </c>
      <c r="B25" s="44" t="s">
        <v>78</v>
      </c>
      <c r="C25" s="45">
        <v>0.3</v>
      </c>
      <c r="D25" s="44">
        <v>1</v>
      </c>
      <c r="E25" s="45">
        <v>12</v>
      </c>
      <c r="F25" s="46">
        <f t="shared" si="1"/>
        <v>12</v>
      </c>
    </row>
    <row r="26" spans="1:7" s="17" customFormat="1" ht="47.25">
      <c r="A26" s="43">
        <v>4</v>
      </c>
      <c r="B26" s="44" t="s">
        <v>80</v>
      </c>
      <c r="C26" s="45">
        <v>0.2</v>
      </c>
      <c r="D26" s="44">
        <v>2</v>
      </c>
      <c r="E26" s="45">
        <v>12</v>
      </c>
      <c r="F26" s="46">
        <f t="shared" si="1"/>
        <v>24</v>
      </c>
    </row>
    <row r="27" spans="1:7" s="17" customFormat="1" ht="18.75">
      <c r="A27" s="43">
        <v>5</v>
      </c>
      <c r="B27" s="44" t="s">
        <v>10</v>
      </c>
      <c r="C27" s="45"/>
      <c r="D27" s="44">
        <v>3</v>
      </c>
      <c r="E27" s="45">
        <v>10</v>
      </c>
      <c r="F27" s="46">
        <f t="shared" si="1"/>
        <v>30</v>
      </c>
    </row>
    <row r="28" spans="1:7" s="17" customFormat="1" ht="63">
      <c r="A28" s="43">
        <v>6</v>
      </c>
      <c r="B28" s="44" t="s">
        <v>11</v>
      </c>
      <c r="C28" s="45"/>
      <c r="D28" s="44">
        <v>0</v>
      </c>
      <c r="E28" s="45">
        <v>7</v>
      </c>
      <c r="F28" s="46">
        <f t="shared" si="1"/>
        <v>0</v>
      </c>
    </row>
    <row r="29" spans="1:7" s="12" customFormat="1" ht="18.75">
      <c r="A29" s="18" t="s">
        <v>12</v>
      </c>
      <c r="B29" s="19" t="s">
        <v>13</v>
      </c>
      <c r="C29" s="20"/>
      <c r="D29" s="20"/>
      <c r="E29" s="21"/>
      <c r="F29" s="21">
        <f>50%*F22</f>
        <v>33</v>
      </c>
      <c r="G29" s="11"/>
    </row>
    <row r="30" spans="1:7" s="12" customFormat="1" ht="18.75">
      <c r="A30" s="22" t="s">
        <v>14</v>
      </c>
      <c r="B30" s="23" t="s">
        <v>15</v>
      </c>
      <c r="C30" s="20"/>
      <c r="D30" s="20"/>
      <c r="E30" s="20"/>
      <c r="F30" s="18">
        <f>SUM(F31:F34)</f>
        <v>0</v>
      </c>
      <c r="G30" s="11"/>
    </row>
    <row r="31" spans="1:7" s="12" customFormat="1" ht="18.75">
      <c r="A31" s="24">
        <v>1</v>
      </c>
      <c r="B31" s="25" t="s">
        <v>16</v>
      </c>
      <c r="C31" s="20"/>
      <c r="D31" s="20"/>
      <c r="E31" s="20"/>
      <c r="F31" s="18"/>
      <c r="G31" s="11"/>
    </row>
    <row r="32" spans="1:7" s="27" customFormat="1" ht="18.75">
      <c r="A32" s="24">
        <v>2</v>
      </c>
      <c r="B32" s="25" t="s">
        <v>17</v>
      </c>
      <c r="C32" s="26"/>
      <c r="D32" s="26"/>
      <c r="E32" s="26"/>
      <c r="F32" s="26"/>
    </row>
    <row r="33" spans="1:6" s="27" customFormat="1" ht="18.75">
      <c r="A33" s="24">
        <v>3</v>
      </c>
      <c r="B33" s="25" t="s">
        <v>18</v>
      </c>
      <c r="C33" s="26"/>
      <c r="D33" s="26"/>
      <c r="E33" s="26"/>
      <c r="F33" s="26"/>
    </row>
    <row r="34" spans="1:6" s="27" customFormat="1" ht="18.75">
      <c r="A34" s="24">
        <v>4</v>
      </c>
      <c r="B34" s="25" t="s">
        <v>19</v>
      </c>
      <c r="C34" s="28"/>
      <c r="D34" s="28"/>
      <c r="E34" s="29"/>
      <c r="F34" s="29"/>
    </row>
    <row r="35" spans="1:6" s="27" customFormat="1" ht="33.75">
      <c r="A35" s="31" t="s">
        <v>20</v>
      </c>
      <c r="B35" s="32" t="s">
        <v>29</v>
      </c>
      <c r="C35" s="33"/>
      <c r="D35" s="33"/>
      <c r="E35" s="34"/>
      <c r="F35" s="34"/>
    </row>
    <row r="36" spans="1:6" s="17" customFormat="1" ht="24" customHeight="1">
      <c r="A36" s="154" t="s">
        <v>22</v>
      </c>
      <c r="B36" s="154"/>
      <c r="C36" s="154"/>
      <c r="D36" s="154"/>
      <c r="E36" s="154"/>
      <c r="F36" s="154"/>
    </row>
    <row r="37" spans="1:6" s="27" customFormat="1" ht="18.75">
      <c r="A37" s="35"/>
      <c r="B37" s="35"/>
      <c r="C37" s="151" t="s">
        <v>74</v>
      </c>
      <c r="D37" s="151"/>
      <c r="E37" s="151"/>
      <c r="F37" s="151"/>
    </row>
    <row r="38" spans="1:6" s="27" customFormat="1" ht="18.75">
      <c r="A38" s="35"/>
      <c r="B38" s="35"/>
      <c r="C38" s="151" t="s">
        <v>75</v>
      </c>
      <c r="D38" s="151"/>
      <c r="E38" s="151"/>
      <c r="F38" s="151"/>
    </row>
    <row r="39" spans="1:6" s="27" customFormat="1" ht="18.75">
      <c r="A39" s="35"/>
      <c r="B39" s="35"/>
      <c r="C39" s="151" t="s">
        <v>76</v>
      </c>
      <c r="D39" s="151"/>
      <c r="E39" s="151"/>
      <c r="F39" s="151"/>
    </row>
    <row r="40" spans="1:6" s="27" customFormat="1" ht="19.5">
      <c r="A40" s="35"/>
      <c r="B40" s="35"/>
      <c r="C40" s="147"/>
      <c r="D40" s="147"/>
      <c r="E40" s="148"/>
      <c r="F40" s="148"/>
    </row>
    <row r="41" spans="1:6" s="27" customFormat="1" ht="19.5">
      <c r="A41" s="35"/>
      <c r="B41" s="35"/>
      <c r="C41" s="147"/>
      <c r="D41" s="147"/>
      <c r="E41" s="148"/>
      <c r="F41" s="148"/>
    </row>
    <row r="42" spans="1:6" s="27" customFormat="1" ht="21.75" customHeight="1">
      <c r="A42" s="35"/>
      <c r="B42" s="35"/>
      <c r="C42" s="147"/>
      <c r="D42" s="147"/>
      <c r="E42" s="148"/>
      <c r="F42" s="148"/>
    </row>
    <row r="43" spans="1:6" s="27" customFormat="1" ht="17.25" customHeight="1">
      <c r="A43" s="35"/>
      <c r="B43" s="35"/>
      <c r="C43" s="147"/>
      <c r="D43" s="147"/>
      <c r="E43" s="148"/>
      <c r="F43" s="148"/>
    </row>
    <row r="44" spans="1:6" s="27" customFormat="1" ht="19.5">
      <c r="A44" s="35"/>
      <c r="B44" s="35"/>
      <c r="C44" s="152" t="s">
        <v>77</v>
      </c>
      <c r="D44" s="152"/>
      <c r="E44" s="152"/>
      <c r="F44" s="152"/>
    </row>
    <row r="45" spans="1:6" s="27" customFormat="1" ht="18.75">
      <c r="A45" s="35"/>
      <c r="B45" s="35"/>
      <c r="C45" s="35"/>
      <c r="D45" s="35"/>
      <c r="E45" s="36"/>
      <c r="F45" s="36"/>
    </row>
    <row r="46" spans="1:6" s="27" customFormat="1" ht="18.75">
      <c r="A46" s="35"/>
      <c r="B46" s="35"/>
      <c r="C46" s="35"/>
      <c r="D46" s="35"/>
      <c r="E46" s="36"/>
      <c r="F46" s="36"/>
    </row>
    <row r="47" spans="1:6" s="27" customFormat="1" ht="18.75">
      <c r="A47" s="35"/>
      <c r="B47" s="35"/>
      <c r="C47" s="35"/>
      <c r="D47" s="35"/>
      <c r="E47" s="36"/>
      <c r="F47" s="36"/>
    </row>
    <row r="48" spans="1:6" s="27" customFormat="1" ht="18.75">
      <c r="A48" s="35"/>
      <c r="B48" s="35"/>
      <c r="C48" s="35"/>
      <c r="D48" s="35"/>
      <c r="E48" s="36"/>
      <c r="F48" s="36"/>
    </row>
    <row r="49" spans="1:6" s="27" customFormat="1" ht="18.75">
      <c r="A49" s="35"/>
      <c r="B49" s="35"/>
      <c r="C49" s="35"/>
      <c r="D49" s="35"/>
      <c r="E49" s="36"/>
      <c r="F49" s="36"/>
    </row>
    <row r="50" spans="1:6" s="27" customFormat="1" ht="18.75">
      <c r="A50" s="35"/>
      <c r="B50" s="35"/>
      <c r="C50" s="35"/>
      <c r="D50" s="35"/>
      <c r="E50" s="36"/>
      <c r="F50" s="36"/>
    </row>
    <row r="51" spans="1:6" s="27" customFormat="1" ht="18.75">
      <c r="A51" s="35"/>
      <c r="B51" s="35"/>
      <c r="C51" s="35"/>
      <c r="D51" s="35"/>
      <c r="E51" s="36"/>
      <c r="F51" s="36"/>
    </row>
    <row r="52" spans="1:6" s="27" customFormat="1" ht="18.75">
      <c r="A52" s="35"/>
      <c r="B52" s="35"/>
      <c r="C52" s="35"/>
      <c r="D52" s="35"/>
      <c r="E52" s="36"/>
      <c r="F52" s="36"/>
    </row>
    <row r="53" spans="1:6" s="27" customFormat="1" ht="18.75">
      <c r="A53" s="35"/>
      <c r="B53" s="35"/>
      <c r="C53" s="35"/>
      <c r="D53" s="35"/>
      <c r="E53" s="36"/>
      <c r="F53" s="36"/>
    </row>
    <row r="54" spans="1:6" s="27" customFormat="1" ht="18.75">
      <c r="A54" s="35"/>
      <c r="B54" s="35"/>
      <c r="C54" s="35"/>
      <c r="D54" s="35"/>
      <c r="E54" s="36"/>
      <c r="F54" s="36"/>
    </row>
    <row r="55" spans="1:6" s="27" customFormat="1" ht="18.75">
      <c r="A55" s="35"/>
      <c r="B55" s="35"/>
      <c r="C55" s="35"/>
      <c r="D55" s="35"/>
      <c r="E55" s="36"/>
      <c r="F55" s="36"/>
    </row>
    <row r="56" spans="1:6" s="27" customFormat="1" ht="18.75">
      <c r="B56" s="37"/>
      <c r="C56" s="37"/>
      <c r="D56" s="37"/>
      <c r="E56" s="38"/>
      <c r="F56" s="39"/>
    </row>
  </sheetData>
  <mergeCells count="7">
    <mergeCell ref="C39:F39"/>
    <mergeCell ref="C44:F44"/>
    <mergeCell ref="A1:F1"/>
    <mergeCell ref="A2:F2"/>
    <mergeCell ref="A36:F36"/>
    <mergeCell ref="C37:F37"/>
    <mergeCell ref="C38:F38"/>
  </mergeCells>
  <pageMargins left="0.37" right="0.15748031496062992" top="0.43307086614173229" bottom="0.31496062992125984" header="0.43307086614173229" footer="0.31496062992125984"/>
  <pageSetup paperSize="9" scale="91" orientation="portrait" r:id="rId1"/>
  <colBreaks count="1" manualBreakCount="1">
    <brk id="6" max="1048575" man="1"/>
  </colBreaks>
</worksheet>
</file>

<file path=xl/worksheets/sheet2.xml><?xml version="1.0" encoding="utf-8"?>
<worksheet xmlns="http://schemas.openxmlformats.org/spreadsheetml/2006/main" xmlns:r="http://schemas.openxmlformats.org/officeDocument/2006/relationships">
  <dimension ref="A1:T68"/>
  <sheetViews>
    <sheetView view="pageBreakPreview" zoomScale="80" zoomScaleNormal="80" zoomScaleSheetLayoutView="80" workbookViewId="0">
      <pane ySplit="7" topLeftCell="A41" activePane="bottomLeft" state="frozen"/>
      <selection pane="bottomLeft" activeCell="L30" sqref="L30"/>
    </sheetView>
  </sheetViews>
  <sheetFormatPr defaultColWidth="9.140625" defaultRowHeight="18.75"/>
  <cols>
    <col min="1" max="1" width="5.28515625" style="58" bestFit="1" customWidth="1"/>
    <col min="2" max="2" width="29" style="128" customWidth="1"/>
    <col min="3" max="3" width="13" style="59" bestFit="1" customWidth="1"/>
    <col min="4" max="4" width="10.85546875" style="59" customWidth="1"/>
    <col min="5" max="5" width="13" style="59" bestFit="1" customWidth="1"/>
    <col min="6" max="6" width="10.7109375" style="59" bestFit="1" customWidth="1"/>
    <col min="7" max="7" width="11.5703125" style="59" bestFit="1" customWidth="1"/>
    <col min="8" max="8" width="13" style="59" bestFit="1" customWidth="1"/>
    <col min="9" max="9" width="10.5703125" style="59" customWidth="1"/>
    <col min="10" max="10" width="13" style="59" bestFit="1" customWidth="1"/>
    <col min="11" max="11" width="8.5703125" style="59" customWidth="1"/>
    <col min="12" max="12" width="12.140625" style="59" bestFit="1" customWidth="1"/>
    <col min="13" max="13" width="9.140625" style="59" customWidth="1"/>
    <col min="14" max="14" width="10.85546875" style="59" customWidth="1"/>
    <col min="15" max="15" width="10.28515625" style="59" bestFit="1" customWidth="1"/>
    <col min="16" max="16" width="8" style="59" customWidth="1"/>
    <col min="17" max="17" width="12.28515625" style="59" bestFit="1" customWidth="1"/>
    <col min="18" max="18" width="5.85546875" style="57" customWidth="1"/>
    <col min="19" max="19" width="16.42578125" style="57" customWidth="1"/>
    <col min="20" max="20" width="14.7109375" style="57" customWidth="1"/>
    <col min="21" max="21" width="14" style="57" bestFit="1" customWidth="1"/>
    <col min="22" max="22" width="16.28515625" style="57" bestFit="1" customWidth="1"/>
    <col min="23" max="23" width="15.85546875" style="57" customWidth="1"/>
    <col min="24" max="16384" width="9.140625" style="57"/>
  </cols>
  <sheetData>
    <row r="1" spans="1:20">
      <c r="A1" s="166" t="s">
        <v>33</v>
      </c>
      <c r="B1" s="166"/>
      <c r="C1" s="166"/>
      <c r="D1" s="166"/>
      <c r="E1" s="166"/>
      <c r="F1" s="166"/>
      <c r="G1" s="166"/>
      <c r="H1" s="166"/>
      <c r="I1" s="166"/>
      <c r="J1" s="166"/>
      <c r="K1" s="166"/>
      <c r="L1" s="166"/>
      <c r="M1" s="166"/>
      <c r="N1" s="166"/>
      <c r="O1" s="166"/>
      <c r="P1" s="166"/>
      <c r="Q1" s="166"/>
      <c r="R1" s="166"/>
    </row>
    <row r="2" spans="1:20">
      <c r="A2" s="166" t="s">
        <v>61</v>
      </c>
      <c r="B2" s="166"/>
      <c r="C2" s="166"/>
      <c r="D2" s="166"/>
      <c r="E2" s="166"/>
      <c r="F2" s="166"/>
      <c r="G2" s="166"/>
      <c r="H2" s="166"/>
      <c r="I2" s="166"/>
      <c r="J2" s="166"/>
      <c r="K2" s="166"/>
      <c r="L2" s="166"/>
      <c r="M2" s="166"/>
      <c r="N2" s="166"/>
      <c r="O2" s="166"/>
      <c r="P2" s="166"/>
      <c r="Q2" s="166"/>
      <c r="R2" s="166"/>
    </row>
    <row r="3" spans="1:20" ht="11.25" customHeight="1"/>
    <row r="4" spans="1:20" s="60" customFormat="1" ht="16.5" customHeight="1">
      <c r="A4" s="167" t="s">
        <v>1</v>
      </c>
      <c r="B4" s="168" t="s">
        <v>34</v>
      </c>
      <c r="C4" s="161" t="s">
        <v>66</v>
      </c>
      <c r="D4" s="162"/>
      <c r="E4" s="162"/>
      <c r="F4" s="162"/>
      <c r="G4" s="163"/>
      <c r="H4" s="161" t="s">
        <v>67</v>
      </c>
      <c r="I4" s="162"/>
      <c r="J4" s="162"/>
      <c r="K4" s="162"/>
      <c r="L4" s="163"/>
      <c r="M4" s="161" t="s">
        <v>36</v>
      </c>
      <c r="N4" s="162"/>
      <c r="O4" s="162"/>
      <c r="P4" s="162"/>
      <c r="Q4" s="163"/>
      <c r="R4" s="158" t="s">
        <v>0</v>
      </c>
    </row>
    <row r="5" spans="1:20" s="60" customFormat="1" ht="16.5">
      <c r="A5" s="167"/>
      <c r="B5" s="168"/>
      <c r="C5" s="159" t="s">
        <v>71</v>
      </c>
      <c r="D5" s="161" t="s">
        <v>25</v>
      </c>
      <c r="E5" s="162"/>
      <c r="F5" s="162"/>
      <c r="G5" s="163"/>
      <c r="H5" s="159" t="s">
        <v>3</v>
      </c>
      <c r="I5" s="161" t="s">
        <v>25</v>
      </c>
      <c r="J5" s="162"/>
      <c r="K5" s="162"/>
      <c r="L5" s="163"/>
      <c r="M5" s="159" t="s">
        <v>3</v>
      </c>
      <c r="N5" s="161" t="s">
        <v>25</v>
      </c>
      <c r="O5" s="162"/>
      <c r="P5" s="162"/>
      <c r="Q5" s="163"/>
      <c r="R5" s="158"/>
    </row>
    <row r="6" spans="1:20" s="62" customFormat="1" ht="63">
      <c r="A6" s="167"/>
      <c r="B6" s="168"/>
      <c r="C6" s="160"/>
      <c r="D6" s="61" t="s">
        <v>30</v>
      </c>
      <c r="E6" s="61" t="s">
        <v>31</v>
      </c>
      <c r="F6" s="61" t="s">
        <v>32</v>
      </c>
      <c r="G6" s="61" t="s">
        <v>28</v>
      </c>
      <c r="H6" s="160"/>
      <c r="I6" s="61" t="s">
        <v>30</v>
      </c>
      <c r="J6" s="61" t="s">
        <v>31</v>
      </c>
      <c r="K6" s="61" t="s">
        <v>32</v>
      </c>
      <c r="L6" s="61" t="s">
        <v>28</v>
      </c>
      <c r="M6" s="160"/>
      <c r="N6" s="61" t="s">
        <v>30</v>
      </c>
      <c r="O6" s="61" t="s">
        <v>31</v>
      </c>
      <c r="P6" s="61" t="s">
        <v>32</v>
      </c>
      <c r="Q6" s="61" t="s">
        <v>28</v>
      </c>
      <c r="R6" s="158"/>
    </row>
    <row r="7" spans="1:20" s="67" customFormat="1">
      <c r="A7" s="63"/>
      <c r="B7" s="63" t="s">
        <v>3</v>
      </c>
      <c r="C7" s="120">
        <f>C8+C47</f>
        <v>2222.6713599999998</v>
      </c>
      <c r="D7" s="120">
        <f t="shared" ref="D7:Q7" si="0">D8+D47</f>
        <v>639.49659999999994</v>
      </c>
      <c r="E7" s="120">
        <f t="shared" si="0"/>
        <v>1583.1747600000001</v>
      </c>
      <c r="F7" s="120">
        <f t="shared" si="0"/>
        <v>0</v>
      </c>
      <c r="G7" s="120">
        <f t="shared" si="0"/>
        <v>0</v>
      </c>
      <c r="H7" s="120">
        <f t="shared" si="0"/>
        <v>2222.6697600000002</v>
      </c>
      <c r="I7" s="120">
        <f t="shared" si="0"/>
        <v>627.76659999999993</v>
      </c>
      <c r="J7" s="120">
        <f t="shared" si="0"/>
        <v>1594.9031600000001</v>
      </c>
      <c r="K7" s="120">
        <f t="shared" si="0"/>
        <v>0</v>
      </c>
      <c r="L7" s="120">
        <f t="shared" si="0"/>
        <v>0</v>
      </c>
      <c r="M7" s="120">
        <f t="shared" si="0"/>
        <v>-1.6000000000033765E-3</v>
      </c>
      <c r="N7" s="120">
        <f t="shared" si="0"/>
        <v>-11.729999999999997</v>
      </c>
      <c r="O7" s="120">
        <f t="shared" si="0"/>
        <v>11.728399999999993</v>
      </c>
      <c r="P7" s="120">
        <f t="shared" si="0"/>
        <v>0</v>
      </c>
      <c r="Q7" s="120">
        <f t="shared" si="0"/>
        <v>0</v>
      </c>
      <c r="R7" s="63"/>
      <c r="S7" s="66"/>
      <c r="T7" s="66"/>
    </row>
    <row r="8" spans="1:20" s="69" customFormat="1">
      <c r="A8" s="100" t="s">
        <v>2</v>
      </c>
      <c r="B8" s="101" t="s">
        <v>63</v>
      </c>
      <c r="C8" s="119">
        <f>C9+C18+C29+C40</f>
        <v>2084.1647599999997</v>
      </c>
      <c r="D8" s="119">
        <f>D9+D18+D29+D40</f>
        <v>500.99</v>
      </c>
      <c r="E8" s="119">
        <f t="shared" ref="E8:Q8" si="1">E9+E18+E29+E40</f>
        <v>1583.1747600000001</v>
      </c>
      <c r="F8" s="119">
        <f t="shared" si="1"/>
        <v>0</v>
      </c>
      <c r="G8" s="119">
        <f t="shared" si="1"/>
        <v>0</v>
      </c>
      <c r="H8" s="119">
        <f t="shared" si="1"/>
        <v>2084.1631600000001</v>
      </c>
      <c r="I8" s="119">
        <f t="shared" si="1"/>
        <v>489.26</v>
      </c>
      <c r="J8" s="119">
        <f t="shared" si="1"/>
        <v>1594.9031600000001</v>
      </c>
      <c r="K8" s="119">
        <f t="shared" si="1"/>
        <v>0</v>
      </c>
      <c r="L8" s="119">
        <f t="shared" si="1"/>
        <v>0</v>
      </c>
      <c r="M8" s="119">
        <f t="shared" si="1"/>
        <v>-1.6000000000033765E-3</v>
      </c>
      <c r="N8" s="119">
        <f t="shared" si="1"/>
        <v>-11.729999999999997</v>
      </c>
      <c r="O8" s="119">
        <f t="shared" si="1"/>
        <v>11.728399999999993</v>
      </c>
      <c r="P8" s="119">
        <f t="shared" si="1"/>
        <v>0</v>
      </c>
      <c r="Q8" s="119">
        <f t="shared" si="1"/>
        <v>0</v>
      </c>
      <c r="R8" s="100"/>
      <c r="S8" s="68"/>
      <c r="T8" s="68"/>
    </row>
    <row r="9" spans="1:20" s="67" customFormat="1">
      <c r="A9" s="102">
        <v>1</v>
      </c>
      <c r="B9" s="129" t="s">
        <v>26</v>
      </c>
      <c r="C9" s="71">
        <f>SUM(D9:G9)</f>
        <v>593.22719999999993</v>
      </c>
      <c r="D9" s="71">
        <f>SUM(D10:D17)</f>
        <v>58.62</v>
      </c>
      <c r="E9" s="71">
        <f t="shared" ref="E9:Q9" si="2">SUM(E10:E17)</f>
        <v>534.60719999999992</v>
      </c>
      <c r="F9" s="71">
        <f t="shared" si="2"/>
        <v>0</v>
      </c>
      <c r="G9" s="71">
        <f t="shared" si="2"/>
        <v>0</v>
      </c>
      <c r="H9" s="71">
        <f>SUM(H10:H17)</f>
        <v>593.22720000000004</v>
      </c>
      <c r="I9" s="71">
        <f t="shared" si="2"/>
        <v>58.62</v>
      </c>
      <c r="J9" s="71">
        <f t="shared" si="2"/>
        <v>534.60719999999992</v>
      </c>
      <c r="K9" s="71">
        <f t="shared" si="2"/>
        <v>0</v>
      </c>
      <c r="L9" s="71">
        <f t="shared" si="2"/>
        <v>0</v>
      </c>
      <c r="M9" s="71">
        <f t="shared" si="2"/>
        <v>0</v>
      </c>
      <c r="N9" s="71">
        <f t="shared" si="2"/>
        <v>0</v>
      </c>
      <c r="O9" s="71">
        <f t="shared" si="2"/>
        <v>0</v>
      </c>
      <c r="P9" s="71">
        <f t="shared" si="2"/>
        <v>0</v>
      </c>
      <c r="Q9" s="71">
        <f t="shared" si="2"/>
        <v>0</v>
      </c>
      <c r="R9" s="102"/>
      <c r="S9" s="66"/>
      <c r="T9" s="66"/>
    </row>
    <row r="10" spans="1:20" s="75" customFormat="1">
      <c r="A10" s="99" t="s">
        <v>68</v>
      </c>
      <c r="B10" s="84" t="s">
        <v>39</v>
      </c>
      <c r="C10" s="83">
        <f>SUM(D10:G10)</f>
        <v>129.77000000000001</v>
      </c>
      <c r="D10" s="72"/>
      <c r="E10" s="72">
        <v>129.77000000000001</v>
      </c>
      <c r="F10" s="72"/>
      <c r="G10" s="72"/>
      <c r="H10" s="83">
        <f>SUM(I10:L10)</f>
        <v>129.77000000000001</v>
      </c>
      <c r="I10" s="72"/>
      <c r="J10" s="72">
        <f>E10</f>
        <v>129.77000000000001</v>
      </c>
      <c r="K10" s="72"/>
      <c r="L10" s="72"/>
      <c r="M10" s="82">
        <f>SUM(N10:Q10)</f>
        <v>0</v>
      </c>
      <c r="N10" s="82">
        <f t="shared" ref="N10:N30" si="3">I10-D10</f>
        <v>0</v>
      </c>
      <c r="O10" s="82">
        <f t="shared" ref="O10:O30" si="4">J10-E10</f>
        <v>0</v>
      </c>
      <c r="P10" s="82">
        <f t="shared" ref="P10:P30" si="5">K10-F10</f>
        <v>0</v>
      </c>
      <c r="Q10" s="82">
        <f t="shared" ref="Q10:Q30" si="6">L10-G10</f>
        <v>0</v>
      </c>
      <c r="R10" s="73"/>
      <c r="S10" s="74"/>
    </row>
    <row r="11" spans="1:20" s="75" customFormat="1">
      <c r="A11" s="99" t="s">
        <v>68</v>
      </c>
      <c r="B11" s="84" t="s">
        <v>40</v>
      </c>
      <c r="C11" s="83">
        <f t="shared" ref="C11:C17" si="7">SUM(D11:G11)</f>
        <v>58.62</v>
      </c>
      <c r="D11" s="76"/>
      <c r="E11" s="85">
        <f>19.54*3</f>
        <v>58.62</v>
      </c>
      <c r="F11" s="85"/>
      <c r="G11" s="85"/>
      <c r="H11" s="83">
        <f t="shared" ref="H11:H17" si="8">SUM(I11:L11)</f>
        <v>58.62</v>
      </c>
      <c r="I11" s="85"/>
      <c r="J11" s="85">
        <f>E11</f>
        <v>58.62</v>
      </c>
      <c r="K11" s="76"/>
      <c r="L11" s="76"/>
      <c r="M11" s="82">
        <f t="shared" ref="M11:M16" si="9">SUM(N11:Q11)</f>
        <v>0</v>
      </c>
      <c r="N11" s="82">
        <f t="shared" si="3"/>
        <v>0</v>
      </c>
      <c r="O11" s="82">
        <f t="shared" si="4"/>
        <v>0</v>
      </c>
      <c r="P11" s="82">
        <f t="shared" si="5"/>
        <v>0</v>
      </c>
      <c r="Q11" s="82">
        <f t="shared" si="6"/>
        <v>0</v>
      </c>
      <c r="R11" s="73"/>
      <c r="S11" s="74"/>
    </row>
    <row r="12" spans="1:20" s="75" customFormat="1">
      <c r="A12" s="99" t="s">
        <v>68</v>
      </c>
      <c r="B12" s="84" t="s">
        <v>41</v>
      </c>
      <c r="C12" s="83">
        <f t="shared" si="7"/>
        <v>135.22999999999999</v>
      </c>
      <c r="D12" s="76"/>
      <c r="E12" s="76">
        <f>64.62+32.6+38.01</f>
        <v>135.22999999999999</v>
      </c>
      <c r="F12" s="76"/>
      <c r="G12" s="76"/>
      <c r="H12" s="83">
        <f t="shared" si="8"/>
        <v>135.22999999999999</v>
      </c>
      <c r="I12" s="76"/>
      <c r="J12" s="81">
        <f>E12</f>
        <v>135.22999999999999</v>
      </c>
      <c r="K12" s="76"/>
      <c r="L12" s="76"/>
      <c r="M12" s="82">
        <f t="shared" si="9"/>
        <v>0</v>
      </c>
      <c r="N12" s="82">
        <f t="shared" si="3"/>
        <v>0</v>
      </c>
      <c r="O12" s="82">
        <f t="shared" si="4"/>
        <v>0</v>
      </c>
      <c r="P12" s="82">
        <f t="shared" ref="P12:P16" si="10">K12-F12</f>
        <v>0</v>
      </c>
      <c r="Q12" s="82">
        <f t="shared" ref="Q12:Q16" si="11">L12-G12</f>
        <v>0</v>
      </c>
      <c r="R12" s="73"/>
      <c r="S12" s="74"/>
    </row>
    <row r="13" spans="1:20" s="75" customFormat="1">
      <c r="A13" s="99" t="s">
        <v>68</v>
      </c>
      <c r="B13" s="84" t="s">
        <v>42</v>
      </c>
      <c r="C13" s="83">
        <f t="shared" si="7"/>
        <v>19.54</v>
      </c>
      <c r="D13" s="76">
        <v>19.54</v>
      </c>
      <c r="E13" s="77"/>
      <c r="F13" s="76"/>
      <c r="G13" s="76"/>
      <c r="H13" s="83">
        <f t="shared" si="8"/>
        <v>19.54</v>
      </c>
      <c r="I13" s="76">
        <f>'Đối chiếu TCĐM'!D13</f>
        <v>19.54</v>
      </c>
      <c r="J13" s="77"/>
      <c r="K13" s="76"/>
      <c r="L13" s="76"/>
      <c r="M13" s="82">
        <f t="shared" si="9"/>
        <v>0</v>
      </c>
      <c r="N13" s="82">
        <f t="shared" si="3"/>
        <v>0</v>
      </c>
      <c r="O13" s="82">
        <f t="shared" si="4"/>
        <v>0</v>
      </c>
      <c r="P13" s="82">
        <f t="shared" si="10"/>
        <v>0</v>
      </c>
      <c r="Q13" s="82">
        <f t="shared" si="11"/>
        <v>0</v>
      </c>
      <c r="R13" s="73"/>
      <c r="S13" s="74"/>
    </row>
    <row r="14" spans="1:20" s="75" customFormat="1">
      <c r="A14" s="99" t="s">
        <v>68</v>
      </c>
      <c r="B14" s="84" t="s">
        <v>43</v>
      </c>
      <c r="C14" s="83">
        <f t="shared" si="7"/>
        <v>19.54</v>
      </c>
      <c r="D14" s="76">
        <v>19.54</v>
      </c>
      <c r="E14" s="77"/>
      <c r="F14" s="76"/>
      <c r="G14" s="76"/>
      <c r="H14" s="83">
        <f t="shared" si="8"/>
        <v>19.54</v>
      </c>
      <c r="I14" s="76">
        <f>'Đối chiếu TCĐM'!D14</f>
        <v>19.54</v>
      </c>
      <c r="J14" s="77"/>
      <c r="K14" s="76"/>
      <c r="L14" s="76"/>
      <c r="M14" s="82">
        <f t="shared" si="9"/>
        <v>0</v>
      </c>
      <c r="N14" s="82">
        <f t="shared" si="3"/>
        <v>0</v>
      </c>
      <c r="O14" s="82">
        <f t="shared" si="4"/>
        <v>0</v>
      </c>
      <c r="P14" s="82">
        <f t="shared" si="10"/>
        <v>0</v>
      </c>
      <c r="Q14" s="82">
        <f t="shared" si="11"/>
        <v>0</v>
      </c>
      <c r="R14" s="73"/>
      <c r="S14" s="74"/>
    </row>
    <row r="15" spans="1:20" s="75" customFormat="1">
      <c r="A15" s="99" t="s">
        <v>68</v>
      </c>
      <c r="B15" s="84" t="s">
        <v>43</v>
      </c>
      <c r="C15" s="83">
        <f t="shared" si="7"/>
        <v>19.54</v>
      </c>
      <c r="D15" s="76">
        <v>19.54</v>
      </c>
      <c r="E15" s="77"/>
      <c r="F15" s="76"/>
      <c r="G15" s="76"/>
      <c r="H15" s="83">
        <f t="shared" si="8"/>
        <v>19.54</v>
      </c>
      <c r="I15" s="76">
        <f>'Đối chiếu TCĐM'!D15</f>
        <v>19.54</v>
      </c>
      <c r="J15" s="77"/>
      <c r="K15" s="76"/>
      <c r="L15" s="76"/>
      <c r="M15" s="82">
        <f t="shared" si="9"/>
        <v>0</v>
      </c>
      <c r="N15" s="82">
        <f t="shared" si="3"/>
        <v>0</v>
      </c>
      <c r="O15" s="82">
        <f t="shared" si="4"/>
        <v>0</v>
      </c>
      <c r="P15" s="82">
        <f t="shared" si="10"/>
        <v>0</v>
      </c>
      <c r="Q15" s="82">
        <f t="shared" si="11"/>
        <v>0</v>
      </c>
      <c r="R15" s="73"/>
      <c r="S15" s="74"/>
    </row>
    <row r="16" spans="1:20" s="75" customFormat="1">
      <c r="A16" s="99" t="s">
        <v>68</v>
      </c>
      <c r="B16" s="84" t="s">
        <v>60</v>
      </c>
      <c r="C16" s="83">
        <f t="shared" si="7"/>
        <v>27.512799999999999</v>
      </c>
      <c r="D16" s="76"/>
      <c r="E16" s="76">
        <f>(2.6-0.22)*(6-0.22)*2</f>
        <v>27.512799999999999</v>
      </c>
      <c r="F16" s="76"/>
      <c r="G16" s="76"/>
      <c r="H16" s="83">
        <f t="shared" si="8"/>
        <v>27.512799999999999</v>
      </c>
      <c r="I16" s="76"/>
      <c r="J16" s="76">
        <f>E16</f>
        <v>27.512799999999999</v>
      </c>
      <c r="K16" s="76"/>
      <c r="L16" s="76"/>
      <c r="M16" s="82">
        <f t="shared" si="9"/>
        <v>0</v>
      </c>
      <c r="N16" s="82">
        <f t="shared" si="3"/>
        <v>0</v>
      </c>
      <c r="O16" s="82">
        <f>J16-E16</f>
        <v>0</v>
      </c>
      <c r="P16" s="82">
        <f t="shared" si="10"/>
        <v>0</v>
      </c>
      <c r="Q16" s="82">
        <f t="shared" si="11"/>
        <v>0</v>
      </c>
      <c r="R16" s="73"/>
      <c r="S16" s="74"/>
    </row>
    <row r="17" spans="1:19" s="75" customFormat="1">
      <c r="A17" s="99" t="s">
        <v>68</v>
      </c>
      <c r="B17" s="84" t="s">
        <v>44</v>
      </c>
      <c r="C17" s="83">
        <f t="shared" si="7"/>
        <v>183.4744</v>
      </c>
      <c r="D17" s="76"/>
      <c r="E17" s="76">
        <f>17.15*1.58*2+33.72*1.58+2*14.89*1.58+13.28*2.18</f>
        <v>183.4744</v>
      </c>
      <c r="F17" s="76"/>
      <c r="G17" s="76"/>
      <c r="H17" s="83">
        <f t="shared" si="8"/>
        <v>183.4744</v>
      </c>
      <c r="I17" s="76"/>
      <c r="J17" s="76">
        <f>E17</f>
        <v>183.4744</v>
      </c>
      <c r="K17" s="76"/>
      <c r="L17" s="76"/>
      <c r="M17" s="82">
        <f t="shared" ref="M17" si="12">SUM(N17:Q17)</f>
        <v>0</v>
      </c>
      <c r="N17" s="82">
        <f t="shared" ref="N17" si="13">I17-D17</f>
        <v>0</v>
      </c>
      <c r="O17" s="82">
        <f t="shared" ref="O17" si="14">J17-E17</f>
        <v>0</v>
      </c>
      <c r="P17" s="82">
        <f t="shared" ref="P17" si="15">K17-F17</f>
        <v>0</v>
      </c>
      <c r="Q17" s="82">
        <f t="shared" ref="Q17" si="16">L17-G17</f>
        <v>0</v>
      </c>
      <c r="R17" s="73"/>
      <c r="S17" s="74"/>
    </row>
    <row r="18" spans="1:19">
      <c r="A18" s="78">
        <v>2</v>
      </c>
      <c r="B18" s="96" t="s">
        <v>27</v>
      </c>
      <c r="C18" s="71">
        <f t="shared" ref="C18" si="17">SUM(D18:G18)</f>
        <v>595.99959999999999</v>
      </c>
      <c r="D18" s="71">
        <f>SUM(D19:D28)</f>
        <v>185.38</v>
      </c>
      <c r="E18" s="71">
        <f t="shared" ref="E18:Q18" si="18">SUM(E19:E28)</f>
        <v>410.61959999999999</v>
      </c>
      <c r="F18" s="71">
        <f t="shared" si="18"/>
        <v>0</v>
      </c>
      <c r="G18" s="71">
        <f t="shared" si="18"/>
        <v>0</v>
      </c>
      <c r="H18" s="71">
        <f t="shared" si="18"/>
        <v>595.9996000000001</v>
      </c>
      <c r="I18" s="71">
        <f t="shared" si="18"/>
        <v>185.38</v>
      </c>
      <c r="J18" s="71">
        <f t="shared" si="18"/>
        <v>410.61959999999999</v>
      </c>
      <c r="K18" s="71">
        <f t="shared" si="18"/>
        <v>0</v>
      </c>
      <c r="L18" s="71">
        <f t="shared" si="18"/>
        <v>0</v>
      </c>
      <c r="M18" s="71">
        <f t="shared" si="18"/>
        <v>0</v>
      </c>
      <c r="N18" s="71">
        <f t="shared" si="18"/>
        <v>0</v>
      </c>
      <c r="O18" s="71">
        <f t="shared" si="18"/>
        <v>0</v>
      </c>
      <c r="P18" s="71">
        <f t="shared" si="18"/>
        <v>0</v>
      </c>
      <c r="Q18" s="71">
        <f t="shared" si="18"/>
        <v>0</v>
      </c>
      <c r="R18" s="76"/>
      <c r="S18" s="80"/>
    </row>
    <row r="19" spans="1:19" ht="37.5">
      <c r="A19" s="99" t="s">
        <v>68</v>
      </c>
      <c r="B19" s="84" t="s">
        <v>50</v>
      </c>
      <c r="C19" s="83">
        <f>SUM(D19:G19)</f>
        <v>63.38</v>
      </c>
      <c r="D19" s="85">
        <f>19.54+43.84</f>
        <v>63.38</v>
      </c>
      <c r="E19" s="72"/>
      <c r="F19" s="72"/>
      <c r="G19" s="72"/>
      <c r="H19" s="83">
        <f>SUM(I19:L19)</f>
        <v>63.38</v>
      </c>
      <c r="I19" s="85">
        <f>D19</f>
        <v>63.38</v>
      </c>
      <c r="J19" s="72"/>
      <c r="K19" s="72"/>
      <c r="L19" s="72"/>
      <c r="M19" s="82">
        <f t="shared" ref="M19:M30" si="19">SUM(N19:Q19)</f>
        <v>0</v>
      </c>
      <c r="N19" s="82">
        <f t="shared" ref="N19:N26" si="20">I19-D19</f>
        <v>0</v>
      </c>
      <c r="O19" s="82">
        <f t="shared" ref="O19:O24" si="21">J19-E19</f>
        <v>0</v>
      </c>
      <c r="P19" s="82">
        <f t="shared" ref="P19:P26" si="22">K19-F19</f>
        <v>0</v>
      </c>
      <c r="Q19" s="82">
        <f t="shared" ref="Q19:Q26" si="23">L19-G19</f>
        <v>0</v>
      </c>
      <c r="R19" s="73"/>
    </row>
    <row r="20" spans="1:19" s="75" customFormat="1">
      <c r="A20" s="99" t="s">
        <v>68</v>
      </c>
      <c r="B20" s="84" t="s">
        <v>45</v>
      </c>
      <c r="C20" s="83">
        <f t="shared" ref="C20:C28" si="24">SUM(D20:G20)</f>
        <v>40.340000000000003</v>
      </c>
      <c r="D20" s="76"/>
      <c r="E20" s="76">
        <v>40.340000000000003</v>
      </c>
      <c r="F20" s="76"/>
      <c r="G20" s="76"/>
      <c r="H20" s="83">
        <f t="shared" ref="H20:H28" si="25">SUM(I20:L20)</f>
        <v>54.986400000000003</v>
      </c>
      <c r="I20" s="72"/>
      <c r="J20" s="72">
        <f>E20+E21</f>
        <v>54.986400000000003</v>
      </c>
      <c r="K20" s="72"/>
      <c r="L20" s="76"/>
      <c r="M20" s="82">
        <f t="shared" si="19"/>
        <v>14.6464</v>
      </c>
      <c r="N20" s="82">
        <f t="shared" si="20"/>
        <v>0</v>
      </c>
      <c r="O20" s="82">
        <f t="shared" si="21"/>
        <v>14.6464</v>
      </c>
      <c r="P20" s="82">
        <f t="shared" si="22"/>
        <v>0</v>
      </c>
      <c r="Q20" s="82">
        <f t="shared" si="23"/>
        <v>0</v>
      </c>
      <c r="R20" s="73"/>
      <c r="S20" s="74"/>
    </row>
    <row r="21" spans="1:19" s="75" customFormat="1">
      <c r="A21" s="99" t="s">
        <v>68</v>
      </c>
      <c r="B21" s="84" t="s">
        <v>41</v>
      </c>
      <c r="C21" s="83">
        <f t="shared" si="24"/>
        <v>14.6464</v>
      </c>
      <c r="D21" s="76"/>
      <c r="E21" s="76">
        <f>3.68*3.98</f>
        <v>14.6464</v>
      </c>
      <c r="F21" s="76"/>
      <c r="G21" s="76"/>
      <c r="H21" s="83">
        <f t="shared" si="25"/>
        <v>0</v>
      </c>
      <c r="I21" s="72"/>
      <c r="J21" s="72">
        <v>0</v>
      </c>
      <c r="K21" s="72"/>
      <c r="L21" s="76"/>
      <c r="M21" s="82">
        <f t="shared" si="19"/>
        <v>-14.6464</v>
      </c>
      <c r="N21" s="82">
        <f t="shared" si="20"/>
        <v>0</v>
      </c>
      <c r="O21" s="82">
        <f t="shared" si="21"/>
        <v>-14.6464</v>
      </c>
      <c r="P21" s="82">
        <f t="shared" si="22"/>
        <v>0</v>
      </c>
      <c r="Q21" s="82">
        <f t="shared" si="23"/>
        <v>0</v>
      </c>
      <c r="R21" s="73"/>
      <c r="S21" s="74"/>
    </row>
    <row r="22" spans="1:19" s="75" customFormat="1">
      <c r="A22" s="99" t="s">
        <v>68</v>
      </c>
      <c r="B22" s="84" t="s">
        <v>46</v>
      </c>
      <c r="C22" s="83">
        <f t="shared" si="24"/>
        <v>19.54</v>
      </c>
      <c r="D22" s="76">
        <v>19.54</v>
      </c>
      <c r="E22" s="77"/>
      <c r="F22" s="76"/>
      <c r="G22" s="76"/>
      <c r="H22" s="83">
        <f t="shared" si="25"/>
        <v>19.54</v>
      </c>
      <c r="I22" s="72">
        <f t="shared" ref="I22:I24" si="26">D22</f>
        <v>19.54</v>
      </c>
      <c r="J22" s="72"/>
      <c r="K22" s="72"/>
      <c r="L22" s="76"/>
      <c r="M22" s="82">
        <f t="shared" si="19"/>
        <v>0</v>
      </c>
      <c r="N22" s="82">
        <f t="shared" si="20"/>
        <v>0</v>
      </c>
      <c r="O22" s="82">
        <f t="shared" si="21"/>
        <v>0</v>
      </c>
      <c r="P22" s="82">
        <f t="shared" si="22"/>
        <v>0</v>
      </c>
      <c r="Q22" s="82">
        <f t="shared" si="23"/>
        <v>0</v>
      </c>
      <c r="R22" s="73"/>
      <c r="S22" s="74"/>
    </row>
    <row r="23" spans="1:19" s="75" customFormat="1" ht="37.5">
      <c r="A23" s="99" t="s">
        <v>68</v>
      </c>
      <c r="B23" s="84" t="s">
        <v>81</v>
      </c>
      <c r="C23" s="83">
        <f t="shared" si="24"/>
        <v>39.08</v>
      </c>
      <c r="D23" s="85">
        <f>19.54*2</f>
        <v>39.08</v>
      </c>
      <c r="E23" s="77"/>
      <c r="F23" s="76"/>
      <c r="G23" s="76"/>
      <c r="H23" s="83">
        <f t="shared" si="25"/>
        <v>39.08</v>
      </c>
      <c r="I23" s="85">
        <f t="shared" si="26"/>
        <v>39.08</v>
      </c>
      <c r="J23" s="72"/>
      <c r="K23" s="72"/>
      <c r="L23" s="76"/>
      <c r="M23" s="82">
        <f t="shared" si="19"/>
        <v>0</v>
      </c>
      <c r="N23" s="82">
        <f t="shared" si="20"/>
        <v>0</v>
      </c>
      <c r="O23" s="82">
        <f t="shared" si="21"/>
        <v>0</v>
      </c>
      <c r="P23" s="82">
        <f t="shared" si="22"/>
        <v>0</v>
      </c>
      <c r="Q23" s="82">
        <f t="shared" si="23"/>
        <v>0</v>
      </c>
      <c r="R23" s="73"/>
      <c r="S23" s="74"/>
    </row>
    <row r="24" spans="1:19" s="75" customFormat="1" ht="37.5">
      <c r="A24" s="99" t="s">
        <v>68</v>
      </c>
      <c r="B24" s="84" t="s">
        <v>82</v>
      </c>
      <c r="C24" s="83">
        <f t="shared" si="24"/>
        <v>63.38</v>
      </c>
      <c r="D24" s="85">
        <f>D19</f>
        <v>63.38</v>
      </c>
      <c r="E24" s="77"/>
      <c r="F24" s="76"/>
      <c r="G24" s="76"/>
      <c r="H24" s="83">
        <f t="shared" si="25"/>
        <v>63.38</v>
      </c>
      <c r="I24" s="85">
        <f t="shared" si="26"/>
        <v>63.38</v>
      </c>
      <c r="J24" s="72"/>
      <c r="K24" s="72"/>
      <c r="L24" s="76"/>
      <c r="M24" s="82">
        <f t="shared" si="19"/>
        <v>0</v>
      </c>
      <c r="N24" s="82">
        <f t="shared" si="20"/>
        <v>0</v>
      </c>
      <c r="O24" s="82">
        <f t="shared" si="21"/>
        <v>0</v>
      </c>
      <c r="P24" s="82">
        <f t="shared" si="22"/>
        <v>0</v>
      </c>
      <c r="Q24" s="82">
        <f t="shared" si="23"/>
        <v>0</v>
      </c>
      <c r="R24" s="73"/>
      <c r="S24" s="74"/>
    </row>
    <row r="25" spans="1:19" s="75" customFormat="1">
      <c r="A25" s="99" t="s">
        <v>68</v>
      </c>
      <c r="B25" s="84" t="s">
        <v>48</v>
      </c>
      <c r="C25" s="83">
        <f t="shared" si="24"/>
        <v>92.892399999999995</v>
      </c>
      <c r="D25" s="76"/>
      <c r="E25" s="81">
        <f>10.58*8.78</f>
        <v>92.892399999999995</v>
      </c>
      <c r="F25" s="76"/>
      <c r="G25" s="76"/>
      <c r="H25" s="83">
        <f t="shared" si="25"/>
        <v>92.892399999999995</v>
      </c>
      <c r="I25" s="72"/>
      <c r="J25" s="72">
        <f t="shared" ref="J25:J28" si="27">E25</f>
        <v>92.892399999999995</v>
      </c>
      <c r="K25" s="72"/>
      <c r="L25" s="76"/>
      <c r="M25" s="82"/>
      <c r="N25" s="82"/>
      <c r="O25" s="82"/>
      <c r="P25" s="82"/>
      <c r="Q25" s="82"/>
      <c r="R25" s="73"/>
      <c r="S25" s="74"/>
    </row>
    <row r="26" spans="1:19" s="75" customFormat="1">
      <c r="A26" s="99" t="s">
        <v>68</v>
      </c>
      <c r="B26" s="84" t="s">
        <v>60</v>
      </c>
      <c r="C26" s="83">
        <f t="shared" si="24"/>
        <v>14.6464</v>
      </c>
      <c r="D26" s="76"/>
      <c r="E26" s="76">
        <f>3.68*3.98</f>
        <v>14.6464</v>
      </c>
      <c r="F26" s="76"/>
      <c r="G26" s="76"/>
      <c r="H26" s="83">
        <f t="shared" si="25"/>
        <v>14.6464</v>
      </c>
      <c r="I26" s="72"/>
      <c r="J26" s="72">
        <f t="shared" si="27"/>
        <v>14.6464</v>
      </c>
      <c r="K26" s="72"/>
      <c r="L26" s="76"/>
      <c r="M26" s="82">
        <f t="shared" si="19"/>
        <v>0</v>
      </c>
      <c r="N26" s="82">
        <f t="shared" si="20"/>
        <v>0</v>
      </c>
      <c r="O26" s="82">
        <f>J26-E26</f>
        <v>0</v>
      </c>
      <c r="P26" s="82">
        <f t="shared" si="22"/>
        <v>0</v>
      </c>
      <c r="Q26" s="82">
        <f t="shared" si="23"/>
        <v>0</v>
      </c>
      <c r="R26" s="73"/>
      <c r="S26" s="74"/>
    </row>
    <row r="27" spans="1:19" s="75" customFormat="1">
      <c r="A27" s="99" t="s">
        <v>68</v>
      </c>
      <c r="B27" s="84" t="s">
        <v>47</v>
      </c>
      <c r="C27" s="83">
        <f t="shared" si="24"/>
        <v>64.62</v>
      </c>
      <c r="D27" s="76"/>
      <c r="E27" s="76">
        <f>64.62</f>
        <v>64.62</v>
      </c>
      <c r="F27" s="76"/>
      <c r="G27" s="76"/>
      <c r="H27" s="83">
        <f t="shared" si="25"/>
        <v>64.62</v>
      </c>
      <c r="I27" s="72"/>
      <c r="J27" s="72">
        <f t="shared" si="27"/>
        <v>64.62</v>
      </c>
      <c r="K27" s="72"/>
      <c r="L27" s="73"/>
      <c r="M27" s="82"/>
      <c r="N27" s="82"/>
      <c r="O27" s="82"/>
      <c r="P27" s="82"/>
      <c r="Q27" s="82"/>
      <c r="R27" s="73"/>
      <c r="S27" s="74"/>
    </row>
    <row r="28" spans="1:19" s="75" customFormat="1">
      <c r="A28" s="99" t="s">
        <v>68</v>
      </c>
      <c r="B28" s="84" t="s">
        <v>44</v>
      </c>
      <c r="C28" s="83">
        <f t="shared" si="24"/>
        <v>183.4744</v>
      </c>
      <c r="D28" s="76"/>
      <c r="E28" s="76">
        <f>17.15*1.58*2+33.72*1.58+2*14.89*1.58+13.28*2.18</f>
        <v>183.4744</v>
      </c>
      <c r="F28" s="76"/>
      <c r="G28" s="76"/>
      <c r="H28" s="83">
        <f t="shared" si="25"/>
        <v>183.4744</v>
      </c>
      <c r="I28" s="72"/>
      <c r="J28" s="72">
        <f t="shared" si="27"/>
        <v>183.4744</v>
      </c>
      <c r="K28" s="72"/>
      <c r="L28" s="73"/>
      <c r="M28" s="82"/>
      <c r="N28" s="82"/>
      <c r="O28" s="82"/>
      <c r="P28" s="82"/>
      <c r="Q28" s="82"/>
      <c r="R28" s="73"/>
      <c r="S28" s="74"/>
    </row>
    <row r="29" spans="1:19" s="95" customFormat="1" ht="19.5">
      <c r="A29" s="78">
        <v>3</v>
      </c>
      <c r="B29" s="96" t="s">
        <v>35</v>
      </c>
      <c r="C29" s="71">
        <f t="shared" ref="C29" si="28">SUM(D29:G29)</f>
        <v>578.88355999999999</v>
      </c>
      <c r="D29" s="71">
        <f>SUM(D30:D39)</f>
        <v>185.38</v>
      </c>
      <c r="E29" s="71">
        <f t="shared" ref="E29:Q29" si="29">SUM(E30:E39)</f>
        <v>393.50355999999999</v>
      </c>
      <c r="F29" s="71">
        <f t="shared" si="29"/>
        <v>0</v>
      </c>
      <c r="G29" s="71">
        <f t="shared" si="29"/>
        <v>0</v>
      </c>
      <c r="H29" s="71">
        <f t="shared" ref="H29" si="30">SUM(I29:L29)</f>
        <v>578.88355999999999</v>
      </c>
      <c r="I29" s="71">
        <f t="shared" si="29"/>
        <v>185.38</v>
      </c>
      <c r="J29" s="71">
        <f t="shared" si="29"/>
        <v>393.50355999999999</v>
      </c>
      <c r="K29" s="71">
        <f t="shared" si="29"/>
        <v>0</v>
      </c>
      <c r="L29" s="71">
        <f t="shared" si="29"/>
        <v>0</v>
      </c>
      <c r="M29" s="71">
        <f t="shared" si="29"/>
        <v>0</v>
      </c>
      <c r="N29" s="71">
        <f t="shared" si="29"/>
        <v>0</v>
      </c>
      <c r="O29" s="71">
        <f t="shared" si="29"/>
        <v>0</v>
      </c>
      <c r="P29" s="71">
        <f t="shared" si="29"/>
        <v>0</v>
      </c>
      <c r="Q29" s="71">
        <f t="shared" si="29"/>
        <v>0</v>
      </c>
      <c r="R29" s="93"/>
      <c r="S29" s="94"/>
    </row>
    <row r="30" spans="1:19" s="75" customFormat="1" ht="37.5">
      <c r="A30" s="99" t="s">
        <v>68</v>
      </c>
      <c r="B30" s="84" t="s">
        <v>82</v>
      </c>
      <c r="C30" s="83">
        <f>SUM(D30:G30)</f>
        <v>63.38</v>
      </c>
      <c r="D30" s="85">
        <f>19.54+43.84</f>
        <v>63.38</v>
      </c>
      <c r="E30" s="72"/>
      <c r="F30" s="72"/>
      <c r="G30" s="72"/>
      <c r="H30" s="83">
        <f>SUM(I30:L30)</f>
        <v>63.38</v>
      </c>
      <c r="I30" s="85">
        <f>D30</f>
        <v>63.38</v>
      </c>
      <c r="J30" s="72"/>
      <c r="K30" s="72"/>
      <c r="L30" s="72"/>
      <c r="M30" s="82">
        <f t="shared" si="19"/>
        <v>0</v>
      </c>
      <c r="N30" s="82">
        <f t="shared" si="3"/>
        <v>0</v>
      </c>
      <c r="O30" s="82">
        <f t="shared" si="4"/>
        <v>0</v>
      </c>
      <c r="P30" s="82">
        <f t="shared" si="5"/>
        <v>0</v>
      </c>
      <c r="Q30" s="82">
        <f t="shared" si="6"/>
        <v>0</v>
      </c>
      <c r="R30" s="73"/>
      <c r="S30" s="74"/>
    </row>
    <row r="31" spans="1:19" s="75" customFormat="1">
      <c r="A31" s="99" t="s">
        <v>68</v>
      </c>
      <c r="B31" s="84" t="s">
        <v>49</v>
      </c>
      <c r="C31" s="83">
        <f t="shared" ref="C31:C39" si="31">SUM(D31:G31)</f>
        <v>40.340000000000003</v>
      </c>
      <c r="D31" s="76"/>
      <c r="E31" s="76">
        <v>40.340000000000003</v>
      </c>
      <c r="F31" s="76"/>
      <c r="G31" s="76"/>
      <c r="H31" s="83">
        <f t="shared" ref="H31:H39" si="32">SUM(I31:L31)</f>
        <v>59.88</v>
      </c>
      <c r="I31" s="72"/>
      <c r="J31" s="72">
        <v>59.88</v>
      </c>
      <c r="K31" s="72"/>
      <c r="L31" s="76"/>
      <c r="M31" s="83">
        <f t="shared" ref="M31:M39" si="33">SUM(N31:Q31)</f>
        <v>19.54</v>
      </c>
      <c r="N31" s="82">
        <f t="shared" ref="N31:N39" si="34">I31-D31</f>
        <v>0</v>
      </c>
      <c r="O31" s="83">
        <f t="shared" ref="O31:O39" si="35">J31-E31</f>
        <v>19.54</v>
      </c>
      <c r="P31" s="82">
        <f t="shared" ref="P31:P39" si="36">K31-F31</f>
        <v>0</v>
      </c>
      <c r="Q31" s="82">
        <f t="shared" ref="Q31:Q39" si="37">L31-G31</f>
        <v>0</v>
      </c>
      <c r="R31" s="73"/>
      <c r="S31" s="74"/>
    </row>
    <row r="32" spans="1:19" s="75" customFormat="1">
      <c r="A32" s="99" t="s">
        <v>68</v>
      </c>
      <c r="B32" s="84" t="s">
        <v>41</v>
      </c>
      <c r="C32" s="83">
        <f t="shared" si="31"/>
        <v>19.54</v>
      </c>
      <c r="D32" s="76"/>
      <c r="E32" s="81">
        <v>19.54</v>
      </c>
      <c r="F32" s="76"/>
      <c r="G32" s="76"/>
      <c r="H32" s="83">
        <f t="shared" si="32"/>
        <v>0</v>
      </c>
      <c r="I32" s="72"/>
      <c r="J32" s="72"/>
      <c r="K32" s="72"/>
      <c r="L32" s="76"/>
      <c r="M32" s="83">
        <f t="shared" si="33"/>
        <v>-19.54</v>
      </c>
      <c r="N32" s="82">
        <f t="shared" si="34"/>
        <v>0</v>
      </c>
      <c r="O32" s="83">
        <f t="shared" si="35"/>
        <v>-19.54</v>
      </c>
      <c r="P32" s="82">
        <f t="shared" si="36"/>
        <v>0</v>
      </c>
      <c r="Q32" s="82">
        <f t="shared" si="37"/>
        <v>0</v>
      </c>
      <c r="R32" s="73"/>
      <c r="S32" s="74"/>
    </row>
    <row r="33" spans="1:19" s="75" customFormat="1">
      <c r="A33" s="99" t="s">
        <v>68</v>
      </c>
      <c r="B33" s="84" t="s">
        <v>51</v>
      </c>
      <c r="C33" s="83">
        <f t="shared" si="31"/>
        <v>39.08</v>
      </c>
      <c r="D33" s="85">
        <f>2*19.54</f>
        <v>39.08</v>
      </c>
      <c r="E33" s="132"/>
      <c r="F33" s="85"/>
      <c r="G33" s="85"/>
      <c r="H33" s="83">
        <f t="shared" si="32"/>
        <v>39.08</v>
      </c>
      <c r="I33" s="85">
        <f t="shared" ref="I33:I35" si="38">D33</f>
        <v>39.08</v>
      </c>
      <c r="J33" s="72"/>
      <c r="K33" s="72"/>
      <c r="L33" s="76"/>
      <c r="M33" s="82">
        <f t="shared" si="33"/>
        <v>0</v>
      </c>
      <c r="N33" s="82">
        <f t="shared" si="34"/>
        <v>0</v>
      </c>
      <c r="O33" s="82">
        <f t="shared" si="35"/>
        <v>0</v>
      </c>
      <c r="P33" s="82">
        <f t="shared" si="36"/>
        <v>0</v>
      </c>
      <c r="Q33" s="82">
        <f t="shared" si="37"/>
        <v>0</v>
      </c>
      <c r="R33" s="73"/>
      <c r="S33" s="74"/>
    </row>
    <row r="34" spans="1:19" s="75" customFormat="1">
      <c r="A34" s="99" t="s">
        <v>68</v>
      </c>
      <c r="B34" s="84" t="s">
        <v>43</v>
      </c>
      <c r="C34" s="83">
        <f t="shared" si="31"/>
        <v>19.54</v>
      </c>
      <c r="D34" s="76">
        <f>19.54</f>
        <v>19.54</v>
      </c>
      <c r="E34" s="77"/>
      <c r="F34" s="76"/>
      <c r="G34" s="76"/>
      <c r="H34" s="83">
        <f t="shared" si="32"/>
        <v>19.54</v>
      </c>
      <c r="I34" s="72">
        <f t="shared" si="38"/>
        <v>19.54</v>
      </c>
      <c r="J34" s="72"/>
      <c r="K34" s="72"/>
      <c r="L34" s="76"/>
      <c r="M34" s="82">
        <f t="shared" si="33"/>
        <v>0</v>
      </c>
      <c r="N34" s="82">
        <f t="shared" si="34"/>
        <v>0</v>
      </c>
      <c r="O34" s="82">
        <f t="shared" si="35"/>
        <v>0</v>
      </c>
      <c r="P34" s="82">
        <f t="shared" si="36"/>
        <v>0</v>
      </c>
      <c r="Q34" s="82">
        <f t="shared" si="37"/>
        <v>0</v>
      </c>
      <c r="R34" s="73"/>
      <c r="S34" s="74"/>
    </row>
    <row r="35" spans="1:19" s="75" customFormat="1">
      <c r="A35" s="99" t="s">
        <v>68</v>
      </c>
      <c r="B35" s="84" t="s">
        <v>52</v>
      </c>
      <c r="C35" s="83">
        <f t="shared" si="31"/>
        <v>63.38</v>
      </c>
      <c r="D35" s="76">
        <f>D30</f>
        <v>63.38</v>
      </c>
      <c r="E35" s="77"/>
      <c r="F35" s="76"/>
      <c r="G35" s="76"/>
      <c r="H35" s="83">
        <f t="shared" si="32"/>
        <v>63.38</v>
      </c>
      <c r="I35" s="72">
        <f t="shared" si="38"/>
        <v>63.38</v>
      </c>
      <c r="J35" s="72"/>
      <c r="K35" s="72"/>
      <c r="L35" s="76"/>
      <c r="M35" s="82">
        <f t="shared" si="33"/>
        <v>0</v>
      </c>
      <c r="N35" s="82">
        <f t="shared" si="34"/>
        <v>0</v>
      </c>
      <c r="O35" s="82">
        <f t="shared" si="35"/>
        <v>0</v>
      </c>
      <c r="P35" s="82">
        <f t="shared" si="36"/>
        <v>0</v>
      </c>
      <c r="Q35" s="82">
        <f t="shared" si="37"/>
        <v>0</v>
      </c>
      <c r="R35" s="73"/>
      <c r="S35" s="74"/>
    </row>
    <row r="36" spans="1:19" s="75" customFormat="1">
      <c r="A36" s="99" t="s">
        <v>68</v>
      </c>
      <c r="B36" s="84" t="s">
        <v>53</v>
      </c>
      <c r="C36" s="83">
        <f t="shared" si="31"/>
        <v>123.33156</v>
      </c>
      <c r="D36" s="76"/>
      <c r="E36" s="81">
        <f>13.98*8.822</f>
        <v>123.33156</v>
      </c>
      <c r="F36" s="81"/>
      <c r="G36" s="76"/>
      <c r="H36" s="83">
        <f t="shared" si="32"/>
        <v>123.33156</v>
      </c>
      <c r="I36" s="72"/>
      <c r="J36" s="81">
        <f>13.98*8.822</f>
        <v>123.33156</v>
      </c>
      <c r="K36" s="81"/>
      <c r="L36" s="76"/>
      <c r="M36" s="82">
        <f t="shared" si="33"/>
        <v>0</v>
      </c>
      <c r="N36" s="82">
        <f t="shared" si="34"/>
        <v>0</v>
      </c>
      <c r="O36" s="82">
        <f t="shared" si="35"/>
        <v>0</v>
      </c>
      <c r="P36" s="82">
        <f t="shared" si="36"/>
        <v>0</v>
      </c>
      <c r="Q36" s="82">
        <f t="shared" si="37"/>
        <v>0</v>
      </c>
      <c r="R36" s="73"/>
      <c r="S36" s="74"/>
    </row>
    <row r="37" spans="1:19" s="75" customFormat="1">
      <c r="A37" s="99" t="s">
        <v>68</v>
      </c>
      <c r="B37" s="84" t="s">
        <v>60</v>
      </c>
      <c r="C37" s="83">
        <f t="shared" si="31"/>
        <v>40.089599999999997</v>
      </c>
      <c r="D37" s="76"/>
      <c r="E37" s="76">
        <f>(2.6-0.22)*(6-0.22)*2+1.58*3.98*2</f>
        <v>40.089599999999997</v>
      </c>
      <c r="F37" s="76"/>
      <c r="G37" s="76"/>
      <c r="H37" s="83">
        <f t="shared" si="32"/>
        <v>40.089599999999997</v>
      </c>
      <c r="I37" s="72"/>
      <c r="J37" s="72">
        <f t="shared" ref="J37:J39" si="39">E37</f>
        <v>40.089599999999997</v>
      </c>
      <c r="K37" s="72"/>
      <c r="L37" s="76"/>
      <c r="M37" s="82">
        <f t="shared" si="33"/>
        <v>0</v>
      </c>
      <c r="N37" s="82">
        <f t="shared" si="34"/>
        <v>0</v>
      </c>
      <c r="O37" s="82">
        <f t="shared" si="35"/>
        <v>0</v>
      </c>
      <c r="P37" s="82">
        <f t="shared" si="36"/>
        <v>0</v>
      </c>
      <c r="Q37" s="82">
        <f t="shared" si="37"/>
        <v>0</v>
      </c>
      <c r="R37" s="73"/>
      <c r="S37" s="74"/>
    </row>
    <row r="38" spans="1:19" s="75" customFormat="1">
      <c r="A38" s="99" t="s">
        <v>68</v>
      </c>
      <c r="B38" s="84" t="s">
        <v>83</v>
      </c>
      <c r="C38" s="83">
        <f t="shared" si="31"/>
        <v>0</v>
      </c>
      <c r="D38" s="76"/>
      <c r="E38" s="76">
        <v>0</v>
      </c>
      <c r="F38" s="76"/>
      <c r="G38" s="76"/>
      <c r="H38" s="83">
        <f t="shared" si="32"/>
        <v>0</v>
      </c>
      <c r="I38" s="72"/>
      <c r="J38" s="72">
        <f t="shared" si="39"/>
        <v>0</v>
      </c>
      <c r="K38" s="72"/>
      <c r="L38" s="73"/>
      <c r="M38" s="82">
        <f t="shared" si="33"/>
        <v>0</v>
      </c>
      <c r="N38" s="82">
        <f t="shared" si="34"/>
        <v>0</v>
      </c>
      <c r="O38" s="82">
        <f t="shared" si="35"/>
        <v>0</v>
      </c>
      <c r="P38" s="82">
        <f t="shared" si="36"/>
        <v>0</v>
      </c>
      <c r="Q38" s="82">
        <f t="shared" si="37"/>
        <v>0</v>
      </c>
      <c r="R38" s="73"/>
      <c r="S38" s="74"/>
    </row>
    <row r="39" spans="1:19" s="75" customFormat="1">
      <c r="A39" s="99" t="s">
        <v>68</v>
      </c>
      <c r="B39" s="84" t="s">
        <v>44</v>
      </c>
      <c r="C39" s="83">
        <f t="shared" si="31"/>
        <v>170.20240000000001</v>
      </c>
      <c r="D39" s="76"/>
      <c r="E39" s="76">
        <f>17.15*1.58*2+33.72*1.58+2*10.69*1.58+13.28*2.18</f>
        <v>170.20240000000001</v>
      </c>
      <c r="F39" s="76"/>
      <c r="G39" s="76"/>
      <c r="H39" s="83">
        <f t="shared" si="32"/>
        <v>170.20240000000001</v>
      </c>
      <c r="I39" s="72"/>
      <c r="J39" s="72">
        <f t="shared" si="39"/>
        <v>170.20240000000001</v>
      </c>
      <c r="K39" s="72"/>
      <c r="L39" s="73"/>
      <c r="M39" s="82">
        <f t="shared" si="33"/>
        <v>0</v>
      </c>
      <c r="N39" s="82">
        <f t="shared" si="34"/>
        <v>0</v>
      </c>
      <c r="O39" s="82">
        <f t="shared" si="35"/>
        <v>0</v>
      </c>
      <c r="P39" s="82">
        <f t="shared" si="36"/>
        <v>0</v>
      </c>
      <c r="Q39" s="82">
        <f t="shared" si="37"/>
        <v>0</v>
      </c>
      <c r="R39" s="73"/>
      <c r="S39" s="74"/>
    </row>
    <row r="40" spans="1:19" s="95" customFormat="1" ht="19.5">
      <c r="A40" s="78">
        <v>4</v>
      </c>
      <c r="B40" s="96" t="s">
        <v>54</v>
      </c>
      <c r="C40" s="71">
        <f>SUM(D40:G40)</f>
        <v>316.05439999999999</v>
      </c>
      <c r="D40" s="71">
        <f>SUM(D41:D46)</f>
        <v>71.61</v>
      </c>
      <c r="E40" s="71">
        <f t="shared" ref="E40:Q40" si="40">SUM(E41:E46)</f>
        <v>244.4444</v>
      </c>
      <c r="F40" s="71">
        <f t="shared" si="40"/>
        <v>0</v>
      </c>
      <c r="G40" s="71">
        <f t="shared" si="40"/>
        <v>0</v>
      </c>
      <c r="H40" s="71">
        <f>SUM(I40:L40)</f>
        <v>316.05279999999999</v>
      </c>
      <c r="I40" s="71">
        <f t="shared" si="40"/>
        <v>59.88</v>
      </c>
      <c r="J40" s="71">
        <f t="shared" si="40"/>
        <v>256.1728</v>
      </c>
      <c r="K40" s="71">
        <f t="shared" si="40"/>
        <v>0</v>
      </c>
      <c r="L40" s="71">
        <f t="shared" si="40"/>
        <v>0</v>
      </c>
      <c r="M40" s="71">
        <f t="shared" si="40"/>
        <v>-1.6000000000033765E-3</v>
      </c>
      <c r="N40" s="71">
        <f t="shared" si="40"/>
        <v>-11.729999999999997</v>
      </c>
      <c r="O40" s="71">
        <f t="shared" si="40"/>
        <v>11.728399999999993</v>
      </c>
      <c r="P40" s="71">
        <f t="shared" si="40"/>
        <v>0</v>
      </c>
      <c r="Q40" s="71">
        <f t="shared" si="40"/>
        <v>0</v>
      </c>
      <c r="R40" s="93"/>
      <c r="S40" s="94"/>
    </row>
    <row r="41" spans="1:19" s="75" customFormat="1">
      <c r="A41" s="99" t="s">
        <v>68</v>
      </c>
      <c r="B41" s="84" t="s">
        <v>45</v>
      </c>
      <c r="C41" s="83">
        <f t="shared" ref="C41:C46" si="41">SUM(D41:G41)</f>
        <v>46.09</v>
      </c>
      <c r="D41" s="134"/>
      <c r="E41" s="142">
        <v>46.09</v>
      </c>
      <c r="F41" s="134"/>
      <c r="G41" s="134"/>
      <c r="H41" s="135">
        <f t="shared" ref="H41:H46" si="42">SUM(I41:L41)</f>
        <v>46.09</v>
      </c>
      <c r="I41" s="136"/>
      <c r="J41" s="136">
        <v>46.09</v>
      </c>
      <c r="K41" s="72"/>
      <c r="L41" s="76"/>
      <c r="M41" s="82"/>
      <c r="N41" s="82"/>
      <c r="O41" s="82"/>
      <c r="P41" s="82"/>
      <c r="Q41" s="82"/>
      <c r="R41" s="73"/>
      <c r="S41" s="74"/>
    </row>
    <row r="42" spans="1:19" s="75" customFormat="1">
      <c r="A42" s="99" t="s">
        <v>68</v>
      </c>
      <c r="B42" s="84" t="s">
        <v>58</v>
      </c>
      <c r="C42" s="83">
        <f t="shared" si="41"/>
        <v>52.07</v>
      </c>
      <c r="D42" s="137">
        <v>52.07</v>
      </c>
      <c r="E42" s="138"/>
      <c r="F42" s="137"/>
      <c r="G42" s="137"/>
      <c r="H42" s="135">
        <f t="shared" si="42"/>
        <v>19.54</v>
      </c>
      <c r="I42" s="137">
        <v>19.54</v>
      </c>
      <c r="J42" s="136"/>
      <c r="K42" s="72"/>
      <c r="L42" s="76"/>
      <c r="M42" s="83">
        <f t="shared" ref="M42:M46" si="43">SUM(N42:Q42)</f>
        <v>-32.53</v>
      </c>
      <c r="N42" s="83">
        <f t="shared" ref="N42:N46" si="44">I42-D42</f>
        <v>-32.53</v>
      </c>
      <c r="O42" s="82">
        <f t="shared" ref="O42:O46" si="45">J42-E42</f>
        <v>0</v>
      </c>
      <c r="P42" s="82">
        <f t="shared" ref="P42:P46" si="46">K42-F42</f>
        <v>0</v>
      </c>
      <c r="Q42" s="82">
        <f t="shared" ref="Q42:Q46" si="47">L42-G42</f>
        <v>0</v>
      </c>
      <c r="R42" s="73"/>
      <c r="S42" s="74"/>
    </row>
    <row r="43" spans="1:19" s="75" customFormat="1" ht="37.5">
      <c r="A43" s="99" t="s">
        <v>68</v>
      </c>
      <c r="B43" s="84" t="s">
        <v>59</v>
      </c>
      <c r="C43" s="83">
        <f t="shared" si="41"/>
        <v>19.54</v>
      </c>
      <c r="D43" s="137">
        <v>19.54</v>
      </c>
      <c r="E43" s="139"/>
      <c r="F43" s="137"/>
      <c r="G43" s="137"/>
      <c r="H43" s="135">
        <f t="shared" si="42"/>
        <v>40.340000000000003</v>
      </c>
      <c r="I43" s="137">
        <v>40.340000000000003</v>
      </c>
      <c r="J43" s="136"/>
      <c r="K43" s="72"/>
      <c r="L43" s="76"/>
      <c r="M43" s="83">
        <f t="shared" si="43"/>
        <v>20.800000000000004</v>
      </c>
      <c r="N43" s="83">
        <f t="shared" si="44"/>
        <v>20.800000000000004</v>
      </c>
      <c r="O43" s="82">
        <f t="shared" si="45"/>
        <v>0</v>
      </c>
      <c r="P43" s="82">
        <f t="shared" si="46"/>
        <v>0</v>
      </c>
      <c r="Q43" s="82">
        <f t="shared" si="47"/>
        <v>0</v>
      </c>
      <c r="R43" s="73"/>
      <c r="S43" s="74">
        <f>C40-H40</f>
        <v>1.5999999999962711E-3</v>
      </c>
    </row>
    <row r="44" spans="1:19" s="75" customFormat="1">
      <c r="A44" s="99" t="s">
        <v>68</v>
      </c>
      <c r="B44" s="84" t="s">
        <v>60</v>
      </c>
      <c r="C44" s="83">
        <f t="shared" si="41"/>
        <v>27.512799999999999</v>
      </c>
      <c r="D44" s="134"/>
      <c r="E44" s="134">
        <f>(2.6-0.22)*(6-0.22)*2</f>
        <v>27.512799999999999</v>
      </c>
      <c r="F44" s="134"/>
      <c r="G44" s="134"/>
      <c r="H44" s="135">
        <f t="shared" si="42"/>
        <v>27.512799999999999</v>
      </c>
      <c r="I44" s="136"/>
      <c r="J44" s="136">
        <f t="shared" ref="J44:J45" si="48">E44</f>
        <v>27.512799999999999</v>
      </c>
      <c r="K44" s="72"/>
      <c r="L44" s="76"/>
      <c r="M44" s="82">
        <f t="shared" si="43"/>
        <v>0</v>
      </c>
      <c r="N44" s="82">
        <f t="shared" si="44"/>
        <v>0</v>
      </c>
      <c r="O44" s="82">
        <f t="shared" si="45"/>
        <v>0</v>
      </c>
      <c r="P44" s="82">
        <f t="shared" si="46"/>
        <v>0</v>
      </c>
      <c r="Q44" s="82">
        <f t="shared" si="47"/>
        <v>0</v>
      </c>
      <c r="R44" s="73"/>
      <c r="S44" s="74"/>
    </row>
    <row r="45" spans="1:19" s="75" customFormat="1" ht="66.75" customHeight="1">
      <c r="A45" s="150" t="s">
        <v>68</v>
      </c>
      <c r="B45" s="149" t="s">
        <v>84</v>
      </c>
      <c r="C45" s="83">
        <f t="shared" si="41"/>
        <v>63.370000000000005</v>
      </c>
      <c r="D45" s="134"/>
      <c r="E45" s="137">
        <f>40.34+23.03</f>
        <v>63.370000000000005</v>
      </c>
      <c r="F45" s="137"/>
      <c r="G45" s="137"/>
      <c r="H45" s="135">
        <f t="shared" si="42"/>
        <v>63.370000000000005</v>
      </c>
      <c r="I45" s="137"/>
      <c r="J45" s="137">
        <f t="shared" si="48"/>
        <v>63.370000000000005</v>
      </c>
      <c r="K45" s="72"/>
      <c r="L45" s="73"/>
      <c r="M45" s="82">
        <f t="shared" si="43"/>
        <v>0</v>
      </c>
      <c r="N45" s="82">
        <f t="shared" si="44"/>
        <v>0</v>
      </c>
      <c r="O45" s="82">
        <f t="shared" si="45"/>
        <v>0</v>
      </c>
      <c r="P45" s="82">
        <f t="shared" si="46"/>
        <v>0</v>
      </c>
      <c r="Q45" s="82">
        <f t="shared" si="47"/>
        <v>0</v>
      </c>
      <c r="R45" s="73"/>
      <c r="S45" s="74"/>
    </row>
    <row r="46" spans="1:19" s="75" customFormat="1">
      <c r="A46" s="99" t="s">
        <v>68</v>
      </c>
      <c r="B46" s="84" t="s">
        <v>44</v>
      </c>
      <c r="C46" s="83">
        <f t="shared" si="41"/>
        <v>107.4716</v>
      </c>
      <c r="D46" s="134"/>
      <c r="E46" s="134">
        <f>17.15*1.58*2+33.72*1.58</f>
        <v>107.4716</v>
      </c>
      <c r="F46" s="134"/>
      <c r="G46" s="134"/>
      <c r="H46" s="135">
        <f t="shared" si="42"/>
        <v>119.19999999999999</v>
      </c>
      <c r="I46" s="136"/>
      <c r="J46" s="136">
        <f>107.47+52.07-40.34</f>
        <v>119.19999999999999</v>
      </c>
      <c r="K46" s="72"/>
      <c r="L46" s="73"/>
      <c r="M46" s="83">
        <f t="shared" si="43"/>
        <v>11.728399999999993</v>
      </c>
      <c r="N46" s="82">
        <f t="shared" si="44"/>
        <v>0</v>
      </c>
      <c r="O46" s="83">
        <f t="shared" si="45"/>
        <v>11.728399999999993</v>
      </c>
      <c r="P46" s="82">
        <f t="shared" si="46"/>
        <v>0</v>
      </c>
      <c r="Q46" s="82">
        <f t="shared" si="47"/>
        <v>0</v>
      </c>
      <c r="R46" s="73"/>
      <c r="S46" s="74"/>
    </row>
    <row r="47" spans="1:19" s="98" customFormat="1" ht="19.5">
      <c r="A47" s="56" t="s">
        <v>12</v>
      </c>
      <c r="B47" s="56" t="s">
        <v>65</v>
      </c>
      <c r="C47" s="104">
        <f>C48</f>
        <v>138.50659999999999</v>
      </c>
      <c r="D47" s="104">
        <f t="shared" ref="D47:Q47" si="49">D48</f>
        <v>138.50659999999999</v>
      </c>
      <c r="E47" s="104">
        <f t="shared" si="49"/>
        <v>0</v>
      </c>
      <c r="F47" s="104">
        <f t="shared" si="49"/>
        <v>0</v>
      </c>
      <c r="G47" s="104">
        <f t="shared" si="49"/>
        <v>0</v>
      </c>
      <c r="H47" s="104">
        <f>H48</f>
        <v>138.50659999999999</v>
      </c>
      <c r="I47" s="104">
        <f>I48</f>
        <v>138.50659999999999</v>
      </c>
      <c r="J47" s="104">
        <f t="shared" si="49"/>
        <v>0</v>
      </c>
      <c r="K47" s="104">
        <f t="shared" si="49"/>
        <v>0</v>
      </c>
      <c r="L47" s="104">
        <f t="shared" si="49"/>
        <v>0</v>
      </c>
      <c r="M47" s="104">
        <f t="shared" si="49"/>
        <v>0</v>
      </c>
      <c r="N47" s="104">
        <f>N48</f>
        <v>0</v>
      </c>
      <c r="O47" s="104">
        <f t="shared" si="49"/>
        <v>0</v>
      </c>
      <c r="P47" s="104">
        <f t="shared" si="49"/>
        <v>0</v>
      </c>
      <c r="Q47" s="104">
        <f t="shared" si="49"/>
        <v>0</v>
      </c>
      <c r="R47" s="105"/>
      <c r="S47" s="97"/>
    </row>
    <row r="48" spans="1:19" s="95" customFormat="1" ht="19.5">
      <c r="A48" s="78">
        <v>4</v>
      </c>
      <c r="B48" s="96" t="s">
        <v>54</v>
      </c>
      <c r="C48" s="71">
        <f>SUM(D48:G48)</f>
        <v>138.50659999999999</v>
      </c>
      <c r="D48" s="71">
        <f>SUM(D49:D53)</f>
        <v>138.50659999999999</v>
      </c>
      <c r="E48" s="71">
        <f>SUM(E49:E53)</f>
        <v>0</v>
      </c>
      <c r="F48" s="71">
        <f t="shared" ref="F48:Q48" si="50">SUM(F49:F53)</f>
        <v>0</v>
      </c>
      <c r="G48" s="71">
        <f t="shared" si="50"/>
        <v>0</v>
      </c>
      <c r="H48" s="71">
        <f>SUM(I48:L48)</f>
        <v>138.50659999999999</v>
      </c>
      <c r="I48" s="71">
        <f>SUM(I49:I53)</f>
        <v>138.50659999999999</v>
      </c>
      <c r="J48" s="71">
        <f t="shared" si="50"/>
        <v>0</v>
      </c>
      <c r="K48" s="71">
        <f t="shared" si="50"/>
        <v>0</v>
      </c>
      <c r="L48" s="71">
        <f t="shared" si="50"/>
        <v>0</v>
      </c>
      <c r="M48" s="71">
        <f t="shared" si="50"/>
        <v>0</v>
      </c>
      <c r="N48" s="71">
        <f>SUM(N49:N53)</f>
        <v>0</v>
      </c>
      <c r="O48" s="71">
        <f t="shared" si="50"/>
        <v>0</v>
      </c>
      <c r="P48" s="71">
        <f t="shared" si="50"/>
        <v>0</v>
      </c>
      <c r="Q48" s="71">
        <f t="shared" si="50"/>
        <v>0</v>
      </c>
      <c r="R48" s="93"/>
      <c r="S48" s="94"/>
    </row>
    <row r="49" spans="1:19" s="75" customFormat="1">
      <c r="A49" s="99" t="s">
        <v>68</v>
      </c>
      <c r="B49" s="84" t="s">
        <v>55</v>
      </c>
      <c r="C49" s="83">
        <f>SUM(D49:G49)</f>
        <v>27.894400000000001</v>
      </c>
      <c r="D49" s="72">
        <f>7.58*3.68</f>
        <v>27.894400000000001</v>
      </c>
      <c r="E49" s="72"/>
      <c r="F49" s="72"/>
      <c r="G49" s="72"/>
      <c r="H49" s="83">
        <f>SUM(I49:L49)</f>
        <v>27.894400000000001</v>
      </c>
      <c r="I49" s="72">
        <f>7.58*3.68</f>
        <v>27.894400000000001</v>
      </c>
      <c r="J49" s="72"/>
      <c r="K49" s="72"/>
      <c r="L49" s="72"/>
      <c r="M49" s="82">
        <f t="shared" ref="M49:M53" si="51">SUM(N49:Q49)</f>
        <v>0</v>
      </c>
      <c r="N49" s="82">
        <f t="shared" ref="N49:Q53" si="52">I49-D49</f>
        <v>0</v>
      </c>
      <c r="O49" s="82">
        <f t="shared" si="52"/>
        <v>0</v>
      </c>
      <c r="P49" s="82">
        <f t="shared" si="52"/>
        <v>0</v>
      </c>
      <c r="Q49" s="82">
        <f t="shared" si="52"/>
        <v>0</v>
      </c>
      <c r="R49" s="73"/>
      <c r="S49" s="74"/>
    </row>
    <row r="50" spans="1:19" s="75" customFormat="1">
      <c r="A50" s="99" t="s">
        <v>68</v>
      </c>
      <c r="B50" s="84" t="s">
        <v>56</v>
      </c>
      <c r="C50" s="83">
        <f t="shared" ref="C50:C53" si="53">SUM(D50:G50)</f>
        <v>19.54</v>
      </c>
      <c r="D50" s="85">
        <v>19.54</v>
      </c>
      <c r="E50" s="85"/>
      <c r="F50" s="85"/>
      <c r="G50" s="85"/>
      <c r="H50" s="83">
        <f t="shared" ref="H50:H53" si="54">SUM(I50:L50)</f>
        <v>19.54</v>
      </c>
      <c r="I50" s="85">
        <v>19.54</v>
      </c>
      <c r="J50" s="72"/>
      <c r="K50" s="72"/>
      <c r="L50" s="76"/>
      <c r="M50" s="82">
        <f t="shared" si="51"/>
        <v>0</v>
      </c>
      <c r="N50" s="82">
        <f t="shared" si="52"/>
        <v>0</v>
      </c>
      <c r="O50" s="82">
        <f>J50-E50</f>
        <v>0</v>
      </c>
      <c r="P50" s="82">
        <f t="shared" si="52"/>
        <v>0</v>
      </c>
      <c r="Q50" s="82">
        <f t="shared" si="52"/>
        <v>0</v>
      </c>
      <c r="R50" s="73"/>
      <c r="S50" s="74"/>
    </row>
    <row r="51" spans="1:19" s="75" customFormat="1" ht="37.5">
      <c r="A51" s="99" t="s">
        <v>68</v>
      </c>
      <c r="B51" s="84" t="s">
        <v>57</v>
      </c>
      <c r="C51" s="83">
        <f t="shared" si="53"/>
        <v>19.54</v>
      </c>
      <c r="D51" s="85">
        <v>19.54</v>
      </c>
      <c r="E51" s="133"/>
      <c r="F51" s="85"/>
      <c r="G51" s="85"/>
      <c r="H51" s="83">
        <f t="shared" si="54"/>
        <v>19.54</v>
      </c>
      <c r="I51" s="85">
        <v>19.54</v>
      </c>
      <c r="J51" s="72"/>
      <c r="K51" s="72"/>
      <c r="L51" s="76"/>
      <c r="M51" s="82">
        <f t="shared" si="51"/>
        <v>0</v>
      </c>
      <c r="N51" s="82">
        <f t="shared" si="52"/>
        <v>0</v>
      </c>
      <c r="O51" s="82">
        <f t="shared" si="52"/>
        <v>0</v>
      </c>
      <c r="P51" s="82">
        <f t="shared" si="52"/>
        <v>0</v>
      </c>
      <c r="Q51" s="82">
        <f t="shared" si="52"/>
        <v>0</v>
      </c>
      <c r="R51" s="73"/>
      <c r="S51" s="74"/>
    </row>
    <row r="52" spans="1:19" s="75" customFormat="1">
      <c r="A52" s="99" t="s">
        <v>68</v>
      </c>
      <c r="B52" s="84" t="s">
        <v>56</v>
      </c>
      <c r="C52" s="83">
        <f t="shared" si="53"/>
        <v>40.340000000000003</v>
      </c>
      <c r="D52" s="85">
        <v>40.340000000000003</v>
      </c>
      <c r="E52" s="132"/>
      <c r="F52" s="85"/>
      <c r="G52" s="85"/>
      <c r="H52" s="83">
        <f t="shared" si="54"/>
        <v>40.340000000000003</v>
      </c>
      <c r="I52" s="85">
        <v>40.340000000000003</v>
      </c>
      <c r="J52" s="72"/>
      <c r="K52" s="72"/>
      <c r="L52" s="76"/>
      <c r="M52" s="82">
        <f t="shared" si="51"/>
        <v>0</v>
      </c>
      <c r="N52" s="82">
        <f t="shared" si="52"/>
        <v>0</v>
      </c>
      <c r="O52" s="82">
        <f t="shared" si="52"/>
        <v>0</v>
      </c>
      <c r="P52" s="82">
        <f t="shared" si="52"/>
        <v>0</v>
      </c>
      <c r="Q52" s="82">
        <f t="shared" si="52"/>
        <v>0</v>
      </c>
      <c r="R52" s="73"/>
      <c r="S52" s="74"/>
    </row>
    <row r="53" spans="1:19" s="75" customFormat="1" ht="37.5">
      <c r="A53" s="106" t="s">
        <v>68</v>
      </c>
      <c r="B53" s="130" t="s">
        <v>57</v>
      </c>
      <c r="C53" s="89">
        <f t="shared" si="53"/>
        <v>31.1922</v>
      </c>
      <c r="D53" s="140">
        <f>5.58*5.59</f>
        <v>31.1922</v>
      </c>
      <c r="E53" s="141"/>
      <c r="F53" s="140"/>
      <c r="G53" s="140"/>
      <c r="H53" s="89">
        <f t="shared" si="54"/>
        <v>31.1922</v>
      </c>
      <c r="I53" s="140">
        <f>5.58*5.59</f>
        <v>31.1922</v>
      </c>
      <c r="J53" s="87"/>
      <c r="K53" s="87"/>
      <c r="L53" s="86"/>
      <c r="M53" s="90">
        <f t="shared" si="51"/>
        <v>0</v>
      </c>
      <c r="N53" s="90">
        <f t="shared" si="52"/>
        <v>0</v>
      </c>
      <c r="O53" s="90">
        <f t="shared" si="52"/>
        <v>0</v>
      </c>
      <c r="P53" s="90">
        <f t="shared" si="52"/>
        <v>0</v>
      </c>
      <c r="Q53" s="90">
        <f t="shared" si="52"/>
        <v>0</v>
      </c>
      <c r="R53" s="88"/>
      <c r="S53" s="74"/>
    </row>
    <row r="54" spans="1:19" s="67" customFormat="1" ht="10.5" customHeight="1">
      <c r="A54" s="91"/>
      <c r="B54" s="131"/>
      <c r="C54" s="92"/>
      <c r="D54" s="92"/>
      <c r="E54" s="92"/>
      <c r="F54" s="92"/>
      <c r="G54" s="92"/>
      <c r="H54" s="92"/>
      <c r="I54" s="92"/>
      <c r="J54" s="92"/>
      <c r="K54" s="92"/>
      <c r="L54" s="92"/>
      <c r="M54" s="92"/>
      <c r="N54" s="92"/>
      <c r="O54" s="92"/>
      <c r="P54" s="92"/>
      <c r="Q54" s="92"/>
    </row>
    <row r="55" spans="1:19" s="67" customFormat="1" ht="18.75" customHeight="1">
      <c r="A55" s="91"/>
      <c r="B55" s="131"/>
      <c r="C55" s="92"/>
      <c r="E55" s="47"/>
      <c r="F55" s="47"/>
      <c r="G55" s="47"/>
      <c r="H55" s="48"/>
      <c r="I55" s="47"/>
      <c r="J55" s="47"/>
      <c r="K55" s="47"/>
      <c r="L55" s="47"/>
      <c r="M55" s="47"/>
      <c r="N55" s="165" t="s">
        <v>74</v>
      </c>
      <c r="O55" s="165"/>
      <c r="P55" s="165"/>
      <c r="Q55" s="165"/>
      <c r="R55" s="47"/>
    </row>
    <row r="56" spans="1:19" s="67" customFormat="1" ht="18.75" customHeight="1">
      <c r="A56" s="164"/>
      <c r="B56" s="164"/>
      <c r="C56" s="164"/>
      <c r="E56" s="35"/>
      <c r="F56" s="35"/>
      <c r="G56" s="35"/>
      <c r="H56" s="35"/>
      <c r="I56" s="35"/>
      <c r="J56" s="35"/>
      <c r="K56" s="35"/>
      <c r="L56" s="35"/>
      <c r="M56" s="35"/>
      <c r="N56" s="165" t="s">
        <v>75</v>
      </c>
      <c r="O56" s="165"/>
      <c r="P56" s="165"/>
      <c r="Q56" s="165"/>
      <c r="R56" s="35"/>
    </row>
    <row r="57" spans="1:19" ht="18.75" customHeight="1">
      <c r="A57" s="143"/>
      <c r="B57" s="144"/>
      <c r="C57" s="144"/>
      <c r="D57" s="144"/>
      <c r="E57" s="144"/>
      <c r="F57" s="144"/>
      <c r="G57" s="144"/>
      <c r="H57" s="144"/>
      <c r="I57" s="144"/>
      <c r="J57" s="144"/>
      <c r="K57" s="144"/>
      <c r="L57" s="144"/>
      <c r="M57" s="144"/>
      <c r="N57" s="165" t="s">
        <v>76</v>
      </c>
      <c r="O57" s="165"/>
      <c r="P57" s="165"/>
      <c r="Q57" s="165"/>
      <c r="R57" s="144"/>
    </row>
    <row r="58" spans="1:19" ht="27.75" customHeight="1">
      <c r="A58" s="144"/>
      <c r="B58" s="144"/>
      <c r="C58" s="144"/>
      <c r="D58" s="144"/>
      <c r="E58" s="144"/>
      <c r="F58" s="144"/>
      <c r="G58" s="144"/>
      <c r="H58" s="144"/>
      <c r="I58" s="144"/>
      <c r="J58" s="144"/>
      <c r="K58" s="144"/>
      <c r="L58" s="144"/>
      <c r="M58" s="144"/>
      <c r="N58" s="145"/>
      <c r="O58" s="145"/>
      <c r="P58" s="146"/>
      <c r="Q58" s="146"/>
      <c r="R58" s="144"/>
    </row>
    <row r="59" spans="1:19" ht="36" customHeight="1">
      <c r="A59" s="144"/>
      <c r="B59" s="144"/>
      <c r="C59" s="144"/>
      <c r="D59" s="144"/>
      <c r="E59" s="144"/>
      <c r="F59" s="144"/>
      <c r="G59" s="144"/>
      <c r="H59" s="144"/>
      <c r="I59" s="144"/>
      <c r="J59" s="144"/>
      <c r="K59" s="144"/>
      <c r="L59" s="144"/>
      <c r="M59" s="144"/>
      <c r="N59" s="145"/>
      <c r="O59" s="145"/>
      <c r="P59" s="146"/>
      <c r="Q59" s="146"/>
      <c r="R59" s="144"/>
    </row>
    <row r="60" spans="1:19" ht="20.25">
      <c r="A60" s="144"/>
      <c r="B60" s="144"/>
      <c r="C60" s="144"/>
      <c r="D60" s="144"/>
      <c r="E60" s="144"/>
      <c r="F60" s="144"/>
      <c r="G60" s="144"/>
      <c r="H60" s="144"/>
      <c r="I60" s="144"/>
      <c r="J60" s="144"/>
      <c r="K60" s="144"/>
      <c r="L60" s="144"/>
      <c r="M60" s="144"/>
      <c r="N60" s="145"/>
      <c r="O60" s="145"/>
      <c r="P60" s="146"/>
      <c r="Q60" s="146"/>
      <c r="R60" s="144"/>
    </row>
    <row r="61" spans="1:19" ht="20.25">
      <c r="A61" s="144"/>
      <c r="B61" s="144"/>
      <c r="C61" s="144"/>
      <c r="D61" s="144"/>
      <c r="E61" s="144"/>
      <c r="F61" s="144"/>
      <c r="G61" s="144"/>
      <c r="H61" s="144"/>
      <c r="I61" s="144"/>
      <c r="J61" s="144"/>
      <c r="K61" s="144"/>
      <c r="L61" s="144"/>
      <c r="M61" s="144"/>
      <c r="N61" s="145"/>
      <c r="O61" s="145"/>
      <c r="P61" s="146"/>
      <c r="Q61" s="146"/>
      <c r="R61" s="144"/>
    </row>
    <row r="62" spans="1:19" ht="25.5" customHeight="1">
      <c r="A62" s="144"/>
      <c r="B62" s="144"/>
      <c r="C62" s="144"/>
      <c r="D62" s="144"/>
      <c r="E62" s="144"/>
      <c r="F62" s="144"/>
      <c r="G62" s="144"/>
      <c r="H62" s="144"/>
      <c r="I62" s="144"/>
      <c r="J62" s="144"/>
      <c r="K62" s="144"/>
      <c r="L62" s="144"/>
      <c r="M62" s="144"/>
      <c r="N62" s="155" t="s">
        <v>77</v>
      </c>
      <c r="O62" s="155"/>
      <c r="P62" s="155"/>
      <c r="Q62" s="155"/>
      <c r="R62" s="144"/>
    </row>
    <row r="63" spans="1:19">
      <c r="A63" s="144"/>
      <c r="B63" s="144"/>
      <c r="C63" s="144"/>
      <c r="D63" s="144"/>
      <c r="E63" s="144"/>
      <c r="F63" s="144"/>
      <c r="G63" s="144"/>
      <c r="H63" s="144"/>
      <c r="I63" s="144"/>
      <c r="J63" s="144"/>
      <c r="K63" s="144"/>
      <c r="L63" s="144"/>
      <c r="M63" s="144"/>
      <c r="N63" s="144"/>
      <c r="O63" s="144"/>
      <c r="P63" s="144"/>
      <c r="Q63" s="144"/>
      <c r="R63" s="144"/>
    </row>
    <row r="64" spans="1:19" ht="3.75" customHeight="1">
      <c r="A64" s="144"/>
      <c r="B64" s="144"/>
      <c r="C64" s="144"/>
      <c r="D64" s="144"/>
      <c r="E64" s="144"/>
      <c r="F64" s="144"/>
      <c r="G64" s="144"/>
      <c r="H64" s="144"/>
      <c r="I64" s="144"/>
      <c r="J64" s="144"/>
      <c r="K64" s="144"/>
      <c r="L64" s="144"/>
      <c r="M64" s="144"/>
      <c r="N64" s="144"/>
      <c r="O64" s="144"/>
      <c r="P64" s="144"/>
      <c r="Q64" s="144"/>
      <c r="R64" s="144"/>
    </row>
    <row r="65" spans="1:18" ht="75.75" customHeight="1">
      <c r="A65" s="156"/>
      <c r="B65" s="157"/>
      <c r="C65" s="157"/>
      <c r="D65" s="157"/>
      <c r="E65" s="157"/>
      <c r="F65" s="157"/>
      <c r="G65" s="157"/>
      <c r="H65" s="157"/>
      <c r="I65" s="157"/>
      <c r="J65" s="157"/>
      <c r="K65" s="157"/>
      <c r="L65" s="157"/>
      <c r="M65" s="157"/>
      <c r="N65" s="157"/>
      <c r="O65" s="157"/>
      <c r="P65" s="157"/>
      <c r="Q65" s="157"/>
      <c r="R65" s="157"/>
    </row>
    <row r="67" spans="1:18">
      <c r="D67" s="57"/>
      <c r="E67" s="57"/>
      <c r="F67" s="57"/>
      <c r="G67" s="57"/>
      <c r="I67" s="57"/>
      <c r="J67" s="57"/>
      <c r="K67" s="57"/>
      <c r="L67" s="57"/>
      <c r="N67" s="57"/>
      <c r="O67" s="57"/>
      <c r="P67" s="57"/>
      <c r="Q67" s="57"/>
    </row>
    <row r="68" spans="1:18">
      <c r="D68" s="57"/>
      <c r="E68" s="57"/>
      <c r="F68" s="57"/>
      <c r="G68" s="57"/>
      <c r="I68" s="57"/>
      <c r="J68" s="57"/>
      <c r="K68" s="57"/>
      <c r="L68" s="57"/>
      <c r="N68" s="57"/>
      <c r="O68" s="57"/>
      <c r="P68" s="57"/>
      <c r="Q68" s="57"/>
    </row>
  </sheetData>
  <mergeCells count="20">
    <mergeCell ref="A1:R1"/>
    <mergeCell ref="A2:R2"/>
    <mergeCell ref="A4:A6"/>
    <mergeCell ref="B4:B6"/>
    <mergeCell ref="N57:Q57"/>
    <mergeCell ref="N62:Q62"/>
    <mergeCell ref="A65:R65"/>
    <mergeCell ref="R4:R6"/>
    <mergeCell ref="C5:C6"/>
    <mergeCell ref="C4:G4"/>
    <mergeCell ref="D5:G5"/>
    <mergeCell ref="A56:C56"/>
    <mergeCell ref="H4:L4"/>
    <mergeCell ref="H5:H6"/>
    <mergeCell ref="I5:L5"/>
    <mergeCell ref="M4:Q4"/>
    <mergeCell ref="M5:M6"/>
    <mergeCell ref="N5:Q5"/>
    <mergeCell ref="N55:Q55"/>
    <mergeCell ref="N56:Q56"/>
  </mergeCells>
  <pageMargins left="0.19685039370078741" right="0.15748031496062992" top="0.19685039370078741" bottom="0.15748031496062992" header="0.19685039370078741" footer="0.15748031496062992"/>
  <pageSetup paperSize="9" scale="69" orientation="landscape" r:id="rId1"/>
  <colBreaks count="1" manualBreakCount="1">
    <brk id="18" max="1048575" man="1"/>
  </colBreaks>
</worksheet>
</file>

<file path=xl/worksheets/sheet3.xml><?xml version="1.0" encoding="utf-8"?>
<worksheet xmlns="http://schemas.openxmlformats.org/spreadsheetml/2006/main" xmlns:r="http://schemas.openxmlformats.org/officeDocument/2006/relationships">
  <dimension ref="A1:T68"/>
  <sheetViews>
    <sheetView tabSelected="1" zoomScale="80" zoomScaleNormal="80" workbookViewId="0">
      <pane ySplit="6" topLeftCell="A40" activePane="bottomLeft" state="frozen"/>
      <selection pane="bottomLeft" activeCell="G43" sqref="G43"/>
    </sheetView>
  </sheetViews>
  <sheetFormatPr defaultColWidth="9.140625" defaultRowHeight="18.75"/>
  <cols>
    <col min="1" max="1" width="5.42578125" style="58" bestFit="1" customWidth="1"/>
    <col min="2" max="2" width="31.42578125" style="57" customWidth="1"/>
    <col min="3" max="3" width="12.7109375" style="59" bestFit="1" customWidth="1"/>
    <col min="4" max="4" width="12" style="59" bestFit="1" customWidth="1"/>
    <col min="5" max="5" width="12.7109375" style="59" bestFit="1" customWidth="1"/>
    <col min="6" max="6" width="10.5703125" style="59" bestFit="1" customWidth="1"/>
    <col min="7" max="7" width="11.28515625" style="59" bestFit="1" customWidth="1"/>
    <col min="8" max="8" width="10.5703125" style="59" bestFit="1" customWidth="1"/>
    <col min="9" max="9" width="12" style="59" bestFit="1" customWidth="1"/>
    <col min="10" max="10" width="10.5703125" style="59" bestFit="1" customWidth="1"/>
    <col min="11" max="11" width="9" style="59" customWidth="1"/>
    <col min="12" max="12" width="10.5703125" style="59" customWidth="1"/>
    <col min="13" max="13" width="12.7109375" style="59" bestFit="1" customWidth="1"/>
    <col min="14" max="14" width="12" style="59" bestFit="1" customWidth="1"/>
    <col min="15" max="15" width="12.7109375" style="59" bestFit="1" customWidth="1"/>
    <col min="16" max="16" width="10.5703125" style="59" bestFit="1" customWidth="1"/>
    <col min="17" max="17" width="12" style="59" bestFit="1" customWidth="1"/>
    <col min="18" max="18" width="5.42578125" style="57" bestFit="1" customWidth="1"/>
    <col min="19" max="19" width="16.42578125" style="57" customWidth="1"/>
    <col min="20" max="20" width="14.7109375" style="57" customWidth="1"/>
    <col min="21" max="21" width="14" style="57" bestFit="1" customWidth="1"/>
    <col min="22" max="22" width="16.28515625" style="57" bestFit="1" customWidth="1"/>
    <col min="23" max="23" width="15.85546875" style="57" customWidth="1"/>
    <col min="24" max="16384" width="9.140625" style="57"/>
  </cols>
  <sheetData>
    <row r="1" spans="1:20">
      <c r="A1" s="166" t="s">
        <v>38</v>
      </c>
      <c r="B1" s="166"/>
      <c r="C1" s="166"/>
      <c r="D1" s="166"/>
      <c r="E1" s="166"/>
      <c r="F1" s="166"/>
      <c r="G1" s="166"/>
      <c r="H1" s="166"/>
      <c r="I1" s="166"/>
      <c r="J1" s="166"/>
      <c r="K1" s="166"/>
      <c r="L1" s="166"/>
      <c r="M1" s="166"/>
      <c r="N1" s="166"/>
      <c r="O1" s="166"/>
      <c r="P1" s="166"/>
      <c r="Q1" s="166"/>
      <c r="R1" s="166"/>
    </row>
    <row r="2" spans="1:20">
      <c r="A2" s="166" t="s">
        <v>61</v>
      </c>
      <c r="B2" s="166"/>
      <c r="C2" s="166"/>
      <c r="D2" s="166"/>
      <c r="E2" s="166"/>
      <c r="F2" s="166"/>
      <c r="G2" s="166"/>
      <c r="H2" s="166"/>
      <c r="I2" s="166"/>
      <c r="J2" s="166"/>
      <c r="K2" s="166"/>
      <c r="L2" s="166"/>
      <c r="M2" s="166"/>
      <c r="N2" s="166"/>
      <c r="O2" s="166"/>
      <c r="P2" s="166"/>
      <c r="Q2" s="166"/>
      <c r="R2" s="166"/>
    </row>
    <row r="3" spans="1:20" ht="5.25" customHeight="1"/>
    <row r="4" spans="1:20" s="60" customFormat="1" ht="42" customHeight="1">
      <c r="A4" s="175" t="s">
        <v>1</v>
      </c>
      <c r="B4" s="175" t="s">
        <v>34</v>
      </c>
      <c r="C4" s="176" t="s">
        <v>69</v>
      </c>
      <c r="D4" s="177"/>
      <c r="E4" s="177"/>
      <c r="F4" s="177"/>
      <c r="G4" s="178"/>
      <c r="H4" s="179" t="s">
        <v>70</v>
      </c>
      <c r="I4" s="180"/>
      <c r="J4" s="180"/>
      <c r="K4" s="180"/>
      <c r="L4" s="181"/>
      <c r="M4" s="176" t="s">
        <v>36</v>
      </c>
      <c r="N4" s="177"/>
      <c r="O4" s="177"/>
      <c r="P4" s="177"/>
      <c r="Q4" s="178"/>
      <c r="R4" s="158" t="s">
        <v>0</v>
      </c>
    </row>
    <row r="5" spans="1:20" s="60" customFormat="1" ht="16.5">
      <c r="A5" s="175"/>
      <c r="B5" s="175"/>
      <c r="C5" s="169" t="s">
        <v>72</v>
      </c>
      <c r="D5" s="171" t="s">
        <v>25</v>
      </c>
      <c r="E5" s="172"/>
      <c r="F5" s="172"/>
      <c r="G5" s="173"/>
      <c r="H5" s="169" t="s">
        <v>71</v>
      </c>
      <c r="I5" s="171" t="s">
        <v>25</v>
      </c>
      <c r="J5" s="172"/>
      <c r="K5" s="172"/>
      <c r="L5" s="173"/>
      <c r="M5" s="169" t="s">
        <v>71</v>
      </c>
      <c r="N5" s="171" t="s">
        <v>25</v>
      </c>
      <c r="O5" s="172"/>
      <c r="P5" s="172"/>
      <c r="Q5" s="173"/>
      <c r="R5" s="158"/>
    </row>
    <row r="6" spans="1:20" s="62" customFormat="1" ht="82.5">
      <c r="A6" s="175"/>
      <c r="B6" s="175"/>
      <c r="C6" s="170"/>
      <c r="D6" s="107" t="s">
        <v>30</v>
      </c>
      <c r="E6" s="107" t="s">
        <v>31</v>
      </c>
      <c r="F6" s="107" t="s">
        <v>32</v>
      </c>
      <c r="G6" s="61" t="s">
        <v>28</v>
      </c>
      <c r="H6" s="170"/>
      <c r="I6" s="107" t="s">
        <v>30</v>
      </c>
      <c r="J6" s="107" t="s">
        <v>31</v>
      </c>
      <c r="K6" s="107" t="s">
        <v>32</v>
      </c>
      <c r="L6" s="61" t="s">
        <v>28</v>
      </c>
      <c r="M6" s="170"/>
      <c r="N6" s="107" t="s">
        <v>30</v>
      </c>
      <c r="O6" s="107" t="s">
        <v>31</v>
      </c>
      <c r="P6" s="107" t="s">
        <v>32</v>
      </c>
      <c r="Q6" s="107" t="s">
        <v>28</v>
      </c>
      <c r="R6" s="158"/>
    </row>
    <row r="7" spans="1:20" s="67" customFormat="1" ht="21.75" customHeight="1">
      <c r="A7" s="63"/>
      <c r="B7" s="64" t="s">
        <v>3</v>
      </c>
      <c r="C7" s="120">
        <f t="shared" ref="C7:Q7" si="0">C8+C47</f>
        <v>2222.6697600000002</v>
      </c>
      <c r="D7" s="120">
        <f t="shared" si="0"/>
        <v>587.42660000000001</v>
      </c>
      <c r="E7" s="120">
        <f t="shared" si="0"/>
        <v>1635.24316</v>
      </c>
      <c r="F7" s="120">
        <f t="shared" si="0"/>
        <v>0</v>
      </c>
      <c r="G7" s="120">
        <f t="shared" si="0"/>
        <v>0</v>
      </c>
      <c r="H7" s="120">
        <f t="shared" si="0"/>
        <v>468</v>
      </c>
      <c r="I7" s="120">
        <f t="shared" si="0"/>
        <v>312</v>
      </c>
      <c r="J7" s="120">
        <f t="shared" si="0"/>
        <v>156</v>
      </c>
      <c r="K7" s="120">
        <f t="shared" si="0"/>
        <v>0</v>
      </c>
      <c r="L7" s="120">
        <f t="shared" si="0"/>
        <v>0</v>
      </c>
      <c r="M7" s="120">
        <f t="shared" si="0"/>
        <v>1754.66976</v>
      </c>
      <c r="N7" s="120">
        <f t="shared" si="0"/>
        <v>275.42660000000001</v>
      </c>
      <c r="O7" s="120">
        <f t="shared" si="0"/>
        <v>1479.24316</v>
      </c>
      <c r="P7" s="120">
        <f t="shared" si="0"/>
        <v>0</v>
      </c>
      <c r="Q7" s="120">
        <f t="shared" si="0"/>
        <v>0</v>
      </c>
      <c r="R7" s="65"/>
      <c r="S7" s="66"/>
      <c r="T7" s="66"/>
    </row>
    <row r="8" spans="1:20" s="69" customFormat="1" ht="21.75" customHeight="1">
      <c r="A8" s="100" t="s">
        <v>2</v>
      </c>
      <c r="B8" s="101" t="s">
        <v>63</v>
      </c>
      <c r="C8" s="119">
        <f>C9+C18+C29+C40</f>
        <v>2084.1631600000001</v>
      </c>
      <c r="D8" s="119">
        <f t="shared" ref="D8:F8" si="1">D9+D18+D29+D40</f>
        <v>448.92</v>
      </c>
      <c r="E8" s="119">
        <f t="shared" si="1"/>
        <v>1635.24316</v>
      </c>
      <c r="F8" s="119">
        <f t="shared" si="1"/>
        <v>0</v>
      </c>
      <c r="G8" s="119">
        <f>G9+G18+G29+G40</f>
        <v>0</v>
      </c>
      <c r="H8" s="119">
        <f>SUM(I8:L8)</f>
        <v>369</v>
      </c>
      <c r="I8" s="119">
        <f>'TCĐM huyện'!F7</f>
        <v>246</v>
      </c>
      <c r="J8" s="119">
        <f>'TCĐM huyện'!F14</f>
        <v>123</v>
      </c>
      <c r="K8" s="119">
        <f>'TCĐM huyện'!F15</f>
        <v>0</v>
      </c>
      <c r="L8" s="119">
        <f>'TCĐM huyện'!F20</f>
        <v>0</v>
      </c>
      <c r="M8" s="119">
        <f>C8-H8</f>
        <v>1715.1631600000001</v>
      </c>
      <c r="N8" s="119">
        <f>D8-I8</f>
        <v>202.92000000000002</v>
      </c>
      <c r="O8" s="119">
        <f t="shared" ref="O8:Q8" si="2">E8-J8</f>
        <v>1512.24316</v>
      </c>
      <c r="P8" s="119">
        <f t="shared" si="2"/>
        <v>0</v>
      </c>
      <c r="Q8" s="119">
        <f t="shared" si="2"/>
        <v>0</v>
      </c>
      <c r="R8" s="100"/>
      <c r="S8" s="68"/>
      <c r="T8" s="68"/>
    </row>
    <row r="9" spans="1:20" s="58" customFormat="1" ht="21.75" customHeight="1">
      <c r="A9" s="102">
        <v>1</v>
      </c>
      <c r="B9" s="103" t="s">
        <v>26</v>
      </c>
      <c r="C9" s="71">
        <f>SUM(C10:C17)</f>
        <v>593.22720000000004</v>
      </c>
      <c r="D9" s="71">
        <f>SUM(D10:D17)</f>
        <v>58.62</v>
      </c>
      <c r="E9" s="71">
        <f t="shared" ref="E9:G9" si="3">SUM(E10:E17)</f>
        <v>534.60719999999992</v>
      </c>
      <c r="F9" s="71">
        <f t="shared" si="3"/>
        <v>0</v>
      </c>
      <c r="G9" s="71">
        <f t="shared" si="3"/>
        <v>0</v>
      </c>
      <c r="H9" s="71"/>
      <c r="I9" s="71"/>
      <c r="J9" s="71"/>
      <c r="K9" s="71"/>
      <c r="L9" s="71"/>
      <c r="M9" s="71"/>
      <c r="N9" s="82"/>
      <c r="O9" s="82"/>
      <c r="P9" s="82"/>
      <c r="Q9" s="82"/>
      <c r="R9" s="71"/>
      <c r="S9" s="108"/>
      <c r="T9" s="108"/>
    </row>
    <row r="10" spans="1:20" ht="21.75" customHeight="1">
      <c r="A10" s="99" t="s">
        <v>68</v>
      </c>
      <c r="B10" s="70" t="s">
        <v>39</v>
      </c>
      <c r="C10" s="83">
        <f>SUM(D10:G10)</f>
        <v>129.77000000000001</v>
      </c>
      <c r="D10" s="72"/>
      <c r="E10" s="72">
        <f>'Chi tiết hiện trạng nhà'!J10</f>
        <v>129.77000000000001</v>
      </c>
      <c r="F10" s="72"/>
      <c r="G10" s="72"/>
      <c r="H10" s="83"/>
      <c r="I10" s="109"/>
      <c r="J10" s="109"/>
      <c r="K10" s="109"/>
      <c r="L10" s="109"/>
      <c r="M10" s="83"/>
      <c r="N10" s="82"/>
      <c r="O10" s="82"/>
      <c r="P10" s="82"/>
      <c r="Q10" s="82"/>
      <c r="R10" s="110"/>
    </row>
    <row r="11" spans="1:20" s="75" customFormat="1" ht="21.75" customHeight="1">
      <c r="A11" s="99" t="s">
        <v>68</v>
      </c>
      <c r="B11" s="70" t="s">
        <v>40</v>
      </c>
      <c r="C11" s="83">
        <f t="shared" ref="C11:C17" si="4">SUM(D11:G11)</f>
        <v>58.62</v>
      </c>
      <c r="D11" s="76"/>
      <c r="E11" s="72">
        <f>'Chi tiết hiện trạng nhà'!J11</f>
        <v>58.62</v>
      </c>
      <c r="F11" s="76"/>
      <c r="G11" s="76"/>
      <c r="H11" s="83"/>
      <c r="I11" s="111"/>
      <c r="J11" s="111"/>
      <c r="K11" s="111"/>
      <c r="L11" s="111"/>
      <c r="M11" s="83"/>
      <c r="N11" s="82"/>
      <c r="O11" s="82"/>
      <c r="P11" s="82"/>
      <c r="Q11" s="82"/>
      <c r="R11" s="112"/>
      <c r="S11" s="74"/>
    </row>
    <row r="12" spans="1:20" s="75" customFormat="1" ht="21.75" customHeight="1">
      <c r="A12" s="99" t="s">
        <v>68</v>
      </c>
      <c r="B12" s="70" t="s">
        <v>41</v>
      </c>
      <c r="C12" s="83">
        <f t="shared" si="4"/>
        <v>135.22999999999999</v>
      </c>
      <c r="D12" s="76"/>
      <c r="E12" s="72">
        <f>'Chi tiết hiện trạng nhà'!J12</f>
        <v>135.22999999999999</v>
      </c>
      <c r="F12" s="76"/>
      <c r="G12" s="76"/>
      <c r="H12" s="83"/>
      <c r="I12" s="113"/>
      <c r="J12" s="113"/>
      <c r="K12" s="113"/>
      <c r="L12" s="113"/>
      <c r="M12" s="83"/>
      <c r="N12" s="82"/>
      <c r="O12" s="82"/>
      <c r="P12" s="82"/>
      <c r="Q12" s="82"/>
      <c r="R12" s="112"/>
      <c r="S12" s="74"/>
    </row>
    <row r="13" spans="1:20" s="75" customFormat="1" ht="21.75" customHeight="1">
      <c r="A13" s="99" t="s">
        <v>68</v>
      </c>
      <c r="B13" s="70" t="s">
        <v>42</v>
      </c>
      <c r="C13" s="83">
        <f t="shared" si="4"/>
        <v>19.54</v>
      </c>
      <c r="D13" s="76">
        <v>19.54</v>
      </c>
      <c r="E13" s="77"/>
      <c r="F13" s="76"/>
      <c r="G13" s="76"/>
      <c r="H13" s="83"/>
      <c r="I13" s="111"/>
      <c r="J13" s="111"/>
      <c r="K13" s="111"/>
      <c r="L13" s="111"/>
      <c r="M13" s="83"/>
      <c r="N13" s="82"/>
      <c r="O13" s="82"/>
      <c r="P13" s="82"/>
      <c r="Q13" s="82"/>
      <c r="R13" s="112"/>
    </row>
    <row r="14" spans="1:20" ht="21.75" customHeight="1">
      <c r="A14" s="99" t="s">
        <v>68</v>
      </c>
      <c r="B14" s="70" t="s">
        <v>43</v>
      </c>
      <c r="C14" s="83">
        <f t="shared" si="4"/>
        <v>19.54</v>
      </c>
      <c r="D14" s="76">
        <v>19.54</v>
      </c>
      <c r="E14" s="77"/>
      <c r="F14" s="76"/>
      <c r="G14" s="76"/>
      <c r="H14" s="83"/>
      <c r="I14" s="82"/>
      <c r="J14" s="82"/>
      <c r="K14" s="82"/>
      <c r="L14" s="82"/>
      <c r="M14" s="83"/>
      <c r="N14" s="82"/>
      <c r="O14" s="82"/>
      <c r="P14" s="82"/>
      <c r="Q14" s="82"/>
      <c r="R14" s="110"/>
      <c r="S14" s="114"/>
    </row>
    <row r="15" spans="1:20" ht="21.75" customHeight="1">
      <c r="A15" s="99" t="s">
        <v>68</v>
      </c>
      <c r="B15" s="70" t="s">
        <v>43</v>
      </c>
      <c r="C15" s="83">
        <f t="shared" si="4"/>
        <v>19.54</v>
      </c>
      <c r="D15" s="76">
        <v>19.54</v>
      </c>
      <c r="E15" s="77"/>
      <c r="F15" s="76"/>
      <c r="G15" s="76"/>
      <c r="H15" s="83"/>
      <c r="I15" s="109"/>
      <c r="J15" s="109"/>
      <c r="K15" s="109"/>
      <c r="L15" s="109"/>
      <c r="M15" s="83"/>
      <c r="N15" s="82"/>
      <c r="O15" s="82"/>
      <c r="P15" s="82"/>
      <c r="Q15" s="82"/>
      <c r="R15" s="110"/>
    </row>
    <row r="16" spans="1:20" s="75" customFormat="1" ht="21.75" customHeight="1">
      <c r="A16" s="99" t="s">
        <v>68</v>
      </c>
      <c r="B16" s="70" t="s">
        <v>60</v>
      </c>
      <c r="C16" s="83">
        <f t="shared" si="4"/>
        <v>27.512799999999999</v>
      </c>
      <c r="D16" s="76"/>
      <c r="E16" s="76">
        <f>'Chi tiết hiện trạng nhà'!J16</f>
        <v>27.512799999999999</v>
      </c>
      <c r="F16" s="76"/>
      <c r="G16" s="76"/>
      <c r="H16" s="83"/>
      <c r="I16" s="111"/>
      <c r="J16" s="111"/>
      <c r="K16" s="111"/>
      <c r="L16" s="111"/>
      <c r="M16" s="83"/>
      <c r="N16" s="82"/>
      <c r="O16" s="82"/>
      <c r="P16" s="82"/>
      <c r="Q16" s="82"/>
      <c r="R16" s="112"/>
      <c r="S16" s="74"/>
    </row>
    <row r="17" spans="1:19" s="75" customFormat="1" ht="21.75" customHeight="1">
      <c r="A17" s="99" t="s">
        <v>68</v>
      </c>
      <c r="B17" s="70" t="s">
        <v>44</v>
      </c>
      <c r="C17" s="83">
        <f t="shared" si="4"/>
        <v>183.4744</v>
      </c>
      <c r="D17" s="76"/>
      <c r="E17" s="76">
        <f>'Chi tiết hiện trạng nhà'!J17</f>
        <v>183.4744</v>
      </c>
      <c r="F17" s="76"/>
      <c r="G17" s="76"/>
      <c r="H17" s="83"/>
      <c r="I17" s="113"/>
      <c r="J17" s="113"/>
      <c r="K17" s="113"/>
      <c r="L17" s="113"/>
      <c r="M17" s="83"/>
      <c r="N17" s="82"/>
      <c r="O17" s="82"/>
      <c r="P17" s="82"/>
      <c r="Q17" s="82"/>
      <c r="R17" s="112"/>
      <c r="S17" s="74"/>
    </row>
    <row r="18" spans="1:19" s="75" customFormat="1" ht="21.75" customHeight="1">
      <c r="A18" s="78">
        <v>2</v>
      </c>
      <c r="B18" s="79" t="s">
        <v>27</v>
      </c>
      <c r="C18" s="71">
        <f>SUM(C19:C28)</f>
        <v>595.9996000000001</v>
      </c>
      <c r="D18" s="71">
        <f>SUM(D19:D28)</f>
        <v>185.38</v>
      </c>
      <c r="E18" s="71">
        <f t="shared" ref="E18:G18" si="5">SUM(E19:E28)</f>
        <v>410.61959999999999</v>
      </c>
      <c r="F18" s="71">
        <f t="shared" si="5"/>
        <v>0</v>
      </c>
      <c r="G18" s="71">
        <f t="shared" si="5"/>
        <v>0</v>
      </c>
      <c r="H18" s="71"/>
      <c r="I18" s="71"/>
      <c r="J18" s="71"/>
      <c r="K18" s="71"/>
      <c r="L18" s="71"/>
      <c r="M18" s="71"/>
      <c r="N18" s="82"/>
      <c r="O18" s="82"/>
      <c r="P18" s="82"/>
      <c r="Q18" s="82"/>
      <c r="R18" s="112"/>
      <c r="S18" s="74"/>
    </row>
    <row r="19" spans="1:19" s="75" customFormat="1" ht="21.75" customHeight="1">
      <c r="A19" s="99" t="s">
        <v>68</v>
      </c>
      <c r="B19" s="84" t="s">
        <v>50</v>
      </c>
      <c r="C19" s="83">
        <f t="shared" ref="C19:C28" si="6">SUM(D19:G19)</f>
        <v>63.38</v>
      </c>
      <c r="D19" s="83">
        <f>'Chi tiết hiện trạng nhà'!I19</f>
        <v>63.38</v>
      </c>
      <c r="E19" s="72"/>
      <c r="F19" s="72"/>
      <c r="G19" s="72"/>
      <c r="H19" s="83"/>
      <c r="I19" s="113"/>
      <c r="J19" s="113"/>
      <c r="K19" s="113"/>
      <c r="L19" s="113"/>
      <c r="M19" s="83"/>
      <c r="N19" s="82"/>
      <c r="O19" s="82"/>
      <c r="P19" s="82"/>
      <c r="Q19" s="82"/>
      <c r="R19" s="112"/>
      <c r="S19" s="74"/>
    </row>
    <row r="20" spans="1:19" s="75" customFormat="1" ht="21.75" customHeight="1">
      <c r="A20" s="99" t="s">
        <v>68</v>
      </c>
      <c r="B20" s="84" t="s">
        <v>45</v>
      </c>
      <c r="C20" s="83">
        <f t="shared" si="6"/>
        <v>54.986400000000003</v>
      </c>
      <c r="D20" s="83"/>
      <c r="E20" s="72">
        <f>'Chi tiết hiện trạng nhà'!J20</f>
        <v>54.986400000000003</v>
      </c>
      <c r="F20" s="72"/>
      <c r="G20" s="72"/>
      <c r="H20" s="83"/>
      <c r="I20" s="113"/>
      <c r="J20" s="113"/>
      <c r="K20" s="113"/>
      <c r="L20" s="113"/>
      <c r="M20" s="83"/>
      <c r="N20" s="82"/>
      <c r="O20" s="82"/>
      <c r="P20" s="82"/>
      <c r="Q20" s="82"/>
      <c r="R20" s="112"/>
      <c r="S20" s="74"/>
    </row>
    <row r="21" spans="1:19" s="75" customFormat="1" ht="21.75" customHeight="1">
      <c r="A21" s="99" t="s">
        <v>68</v>
      </c>
      <c r="B21" s="84" t="s">
        <v>41</v>
      </c>
      <c r="C21" s="83">
        <f t="shared" si="6"/>
        <v>0</v>
      </c>
      <c r="D21" s="83"/>
      <c r="E21" s="72">
        <f>'Chi tiết hiện trạng nhà'!J21</f>
        <v>0</v>
      </c>
      <c r="F21" s="72"/>
      <c r="G21" s="72"/>
      <c r="H21" s="83"/>
      <c r="I21" s="113"/>
      <c r="J21" s="113"/>
      <c r="K21" s="113"/>
      <c r="L21" s="113"/>
      <c r="M21" s="83"/>
      <c r="N21" s="82"/>
      <c r="O21" s="82"/>
      <c r="P21" s="82"/>
      <c r="Q21" s="82"/>
      <c r="R21" s="112"/>
      <c r="S21" s="74"/>
    </row>
    <row r="22" spans="1:19" s="75" customFormat="1" ht="21.75" customHeight="1">
      <c r="A22" s="99" t="s">
        <v>68</v>
      </c>
      <c r="B22" s="84" t="s">
        <v>46</v>
      </c>
      <c r="C22" s="83">
        <f t="shared" si="6"/>
        <v>19.54</v>
      </c>
      <c r="D22" s="83">
        <f>'Chi tiết hiện trạng nhà'!I22</f>
        <v>19.54</v>
      </c>
      <c r="E22" s="72"/>
      <c r="F22" s="72"/>
      <c r="G22" s="72"/>
      <c r="H22" s="83"/>
      <c r="I22" s="113"/>
      <c r="J22" s="113"/>
      <c r="K22" s="113"/>
      <c r="L22" s="113"/>
      <c r="M22" s="83"/>
      <c r="N22" s="82"/>
      <c r="O22" s="82"/>
      <c r="P22" s="82"/>
      <c r="Q22" s="82"/>
      <c r="R22" s="112"/>
      <c r="S22" s="74"/>
    </row>
    <row r="23" spans="1:19" s="75" customFormat="1" ht="21.75" customHeight="1">
      <c r="A23" s="99" t="s">
        <v>68</v>
      </c>
      <c r="B23" s="84" t="s">
        <v>81</v>
      </c>
      <c r="C23" s="83">
        <f t="shared" si="6"/>
        <v>39.08</v>
      </c>
      <c r="D23" s="83">
        <f>'Chi tiết hiện trạng nhà'!I23</f>
        <v>39.08</v>
      </c>
      <c r="E23" s="72"/>
      <c r="F23" s="72"/>
      <c r="G23" s="72"/>
      <c r="H23" s="83"/>
      <c r="I23" s="113"/>
      <c r="J23" s="113"/>
      <c r="K23" s="113"/>
      <c r="L23" s="113"/>
      <c r="M23" s="83"/>
      <c r="N23" s="82"/>
      <c r="O23" s="82"/>
      <c r="P23" s="82"/>
      <c r="Q23" s="82"/>
      <c r="R23" s="112"/>
      <c r="S23" s="74"/>
    </row>
    <row r="24" spans="1:19" s="75" customFormat="1" ht="21.75" customHeight="1">
      <c r="A24" s="99" t="s">
        <v>68</v>
      </c>
      <c r="B24" s="84" t="s">
        <v>82</v>
      </c>
      <c r="C24" s="83">
        <f t="shared" si="6"/>
        <v>63.38</v>
      </c>
      <c r="D24" s="83">
        <f>'Chi tiết hiện trạng nhà'!I24</f>
        <v>63.38</v>
      </c>
      <c r="E24" s="72"/>
      <c r="F24" s="72"/>
      <c r="G24" s="72"/>
      <c r="H24" s="83"/>
      <c r="I24" s="113"/>
      <c r="J24" s="113"/>
      <c r="K24" s="113"/>
      <c r="L24" s="113"/>
      <c r="M24" s="83"/>
      <c r="N24" s="82"/>
      <c r="O24" s="82"/>
      <c r="P24" s="82"/>
      <c r="Q24" s="82"/>
      <c r="R24" s="112"/>
      <c r="S24" s="74"/>
    </row>
    <row r="25" spans="1:19" s="75" customFormat="1" ht="21.75" customHeight="1">
      <c r="A25" s="99" t="s">
        <v>68</v>
      </c>
      <c r="B25" s="84" t="s">
        <v>48</v>
      </c>
      <c r="C25" s="83">
        <f t="shared" si="6"/>
        <v>92.892399999999995</v>
      </c>
      <c r="D25" s="71"/>
      <c r="E25" s="72">
        <f>'Chi tiết hiện trạng nhà'!J25</f>
        <v>92.892399999999995</v>
      </c>
      <c r="F25" s="72"/>
      <c r="G25" s="72"/>
      <c r="H25" s="83"/>
      <c r="I25" s="113"/>
      <c r="J25" s="113"/>
      <c r="K25" s="113"/>
      <c r="L25" s="113"/>
      <c r="M25" s="83"/>
      <c r="N25" s="82"/>
      <c r="O25" s="82"/>
      <c r="P25" s="82"/>
      <c r="Q25" s="82"/>
      <c r="R25" s="112"/>
      <c r="S25" s="74"/>
    </row>
    <row r="26" spans="1:19" s="75" customFormat="1" ht="21.75" customHeight="1">
      <c r="A26" s="99" t="s">
        <v>68</v>
      </c>
      <c r="B26" s="84" t="s">
        <v>60</v>
      </c>
      <c r="C26" s="83">
        <f t="shared" si="6"/>
        <v>14.6464</v>
      </c>
      <c r="D26" s="71"/>
      <c r="E26" s="72">
        <f>'Chi tiết hiện trạng nhà'!J26</f>
        <v>14.6464</v>
      </c>
      <c r="F26" s="72"/>
      <c r="G26" s="72"/>
      <c r="H26" s="83"/>
      <c r="I26" s="113"/>
      <c r="J26" s="113"/>
      <c r="K26" s="113"/>
      <c r="L26" s="113"/>
      <c r="M26" s="83"/>
      <c r="N26" s="82"/>
      <c r="O26" s="82"/>
      <c r="P26" s="82"/>
      <c r="Q26" s="82"/>
      <c r="R26" s="112"/>
      <c r="S26" s="74"/>
    </row>
    <row r="27" spans="1:19" s="75" customFormat="1" ht="21.75" customHeight="1">
      <c r="A27" s="99" t="s">
        <v>68</v>
      </c>
      <c r="B27" s="84" t="s">
        <v>47</v>
      </c>
      <c r="C27" s="83">
        <f t="shared" si="6"/>
        <v>64.62</v>
      </c>
      <c r="D27" s="71"/>
      <c r="E27" s="72">
        <f>'Chi tiết hiện trạng nhà'!J27</f>
        <v>64.62</v>
      </c>
      <c r="F27" s="72"/>
      <c r="G27" s="72"/>
      <c r="H27" s="83"/>
      <c r="I27" s="113"/>
      <c r="J27" s="113"/>
      <c r="K27" s="113"/>
      <c r="L27" s="113"/>
      <c r="M27" s="83"/>
      <c r="N27" s="82"/>
      <c r="O27" s="82"/>
      <c r="P27" s="82"/>
      <c r="Q27" s="82"/>
      <c r="R27" s="112"/>
      <c r="S27" s="74"/>
    </row>
    <row r="28" spans="1:19" s="75" customFormat="1" ht="21.75" customHeight="1">
      <c r="A28" s="99" t="s">
        <v>68</v>
      </c>
      <c r="B28" s="84" t="s">
        <v>44</v>
      </c>
      <c r="C28" s="83">
        <f t="shared" si="6"/>
        <v>183.4744</v>
      </c>
      <c r="D28" s="71"/>
      <c r="E28" s="72">
        <f>'Chi tiết hiện trạng nhà'!J28</f>
        <v>183.4744</v>
      </c>
      <c r="F28" s="72"/>
      <c r="G28" s="72"/>
      <c r="H28" s="83"/>
      <c r="I28" s="113"/>
      <c r="J28" s="113"/>
      <c r="K28" s="113"/>
      <c r="L28" s="113"/>
      <c r="M28" s="83"/>
      <c r="N28" s="82"/>
      <c r="O28" s="82"/>
      <c r="P28" s="82"/>
      <c r="Q28" s="82"/>
      <c r="R28" s="112"/>
      <c r="S28" s="74"/>
    </row>
    <row r="29" spans="1:19" s="75" customFormat="1" ht="21.75" customHeight="1">
      <c r="A29" s="78">
        <v>3</v>
      </c>
      <c r="B29" s="79" t="s">
        <v>35</v>
      </c>
      <c r="C29" s="71">
        <f>SUM(C30:C39)</f>
        <v>578.88355999999999</v>
      </c>
      <c r="D29" s="71">
        <f>SUM(D30:D39)</f>
        <v>185.38</v>
      </c>
      <c r="E29" s="71">
        <f t="shared" ref="E29:G29" si="7">SUM(E30:E39)</f>
        <v>393.50355999999999</v>
      </c>
      <c r="F29" s="71">
        <f t="shared" si="7"/>
        <v>0</v>
      </c>
      <c r="G29" s="71">
        <f t="shared" si="7"/>
        <v>0</v>
      </c>
      <c r="H29" s="71"/>
      <c r="I29" s="71"/>
      <c r="J29" s="71"/>
      <c r="K29" s="71"/>
      <c r="L29" s="71"/>
      <c r="M29" s="71"/>
      <c r="N29" s="82"/>
      <c r="O29" s="82"/>
      <c r="P29" s="82"/>
      <c r="Q29" s="82"/>
      <c r="R29" s="112"/>
      <c r="S29" s="74"/>
    </row>
    <row r="30" spans="1:19" s="75" customFormat="1" ht="21.75" customHeight="1">
      <c r="A30" s="99" t="s">
        <v>68</v>
      </c>
      <c r="B30" s="84" t="s">
        <v>82</v>
      </c>
      <c r="C30" s="83">
        <f t="shared" ref="C30:C39" si="8">SUM(D30:G30)</f>
        <v>63.38</v>
      </c>
      <c r="D30" s="83">
        <f>'Chi tiết hiện trạng nhà'!D30</f>
        <v>63.38</v>
      </c>
      <c r="E30" s="72"/>
      <c r="F30" s="72"/>
      <c r="G30" s="72"/>
      <c r="H30" s="83"/>
      <c r="I30" s="113"/>
      <c r="J30" s="113"/>
      <c r="K30" s="113"/>
      <c r="L30" s="113"/>
      <c r="M30" s="83"/>
      <c r="N30" s="82"/>
      <c r="O30" s="82"/>
      <c r="P30" s="82"/>
      <c r="Q30" s="82"/>
      <c r="R30" s="112"/>
      <c r="S30" s="74"/>
    </row>
    <row r="31" spans="1:19" s="75" customFormat="1" ht="21.75" customHeight="1">
      <c r="A31" s="99" t="s">
        <v>68</v>
      </c>
      <c r="B31" s="84" t="s">
        <v>49</v>
      </c>
      <c r="C31" s="83">
        <f t="shared" si="8"/>
        <v>59.88</v>
      </c>
      <c r="D31" s="83"/>
      <c r="E31" s="72">
        <f>'Chi tiết hiện trạng nhà'!J31</f>
        <v>59.88</v>
      </c>
      <c r="F31" s="72"/>
      <c r="G31" s="72"/>
      <c r="H31" s="83"/>
      <c r="I31" s="113"/>
      <c r="J31" s="113"/>
      <c r="K31" s="113"/>
      <c r="L31" s="113"/>
      <c r="M31" s="83"/>
      <c r="N31" s="82"/>
      <c r="O31" s="82"/>
      <c r="P31" s="82"/>
      <c r="Q31" s="82"/>
      <c r="R31" s="112"/>
      <c r="S31" s="74"/>
    </row>
    <row r="32" spans="1:19" s="75" customFormat="1" ht="21.75" customHeight="1">
      <c r="A32" s="99" t="s">
        <v>68</v>
      </c>
      <c r="B32" s="84" t="s">
        <v>41</v>
      </c>
      <c r="C32" s="83">
        <f t="shared" si="8"/>
        <v>0</v>
      </c>
      <c r="D32" s="83"/>
      <c r="E32" s="72"/>
      <c r="F32" s="72"/>
      <c r="G32" s="72"/>
      <c r="H32" s="83"/>
      <c r="I32" s="113"/>
      <c r="J32" s="113"/>
      <c r="K32" s="113"/>
      <c r="L32" s="113"/>
      <c r="M32" s="83"/>
      <c r="N32" s="82"/>
      <c r="O32" s="82"/>
      <c r="P32" s="82"/>
      <c r="Q32" s="82"/>
      <c r="R32" s="112"/>
      <c r="S32" s="74"/>
    </row>
    <row r="33" spans="1:19" s="75" customFormat="1" ht="21.75" customHeight="1">
      <c r="A33" s="99" t="s">
        <v>68</v>
      </c>
      <c r="B33" s="84" t="s">
        <v>51</v>
      </c>
      <c r="C33" s="83">
        <f t="shared" si="8"/>
        <v>39.08</v>
      </c>
      <c r="D33" s="83">
        <f>'Chi tiết hiện trạng nhà'!I33</f>
        <v>39.08</v>
      </c>
      <c r="E33" s="72"/>
      <c r="F33" s="72"/>
      <c r="G33" s="72"/>
      <c r="H33" s="83"/>
      <c r="I33" s="113"/>
      <c r="J33" s="113"/>
      <c r="K33" s="113"/>
      <c r="L33" s="113"/>
      <c r="M33" s="83"/>
      <c r="N33" s="82"/>
      <c r="O33" s="82"/>
      <c r="P33" s="82"/>
      <c r="Q33" s="82"/>
      <c r="R33" s="112"/>
      <c r="S33" s="74"/>
    </row>
    <row r="34" spans="1:19" s="75" customFormat="1" ht="21.75" customHeight="1">
      <c r="A34" s="99" t="s">
        <v>68</v>
      </c>
      <c r="B34" s="84" t="s">
        <v>43</v>
      </c>
      <c r="C34" s="83">
        <f t="shared" si="8"/>
        <v>19.54</v>
      </c>
      <c r="D34" s="83">
        <f>'Chi tiết hiện trạng nhà'!I34</f>
        <v>19.54</v>
      </c>
      <c r="E34" s="72"/>
      <c r="F34" s="72"/>
      <c r="G34" s="72"/>
      <c r="H34" s="83"/>
      <c r="I34" s="113"/>
      <c r="J34" s="113"/>
      <c r="K34" s="113"/>
      <c r="L34" s="113"/>
      <c r="M34" s="83"/>
      <c r="N34" s="82"/>
      <c r="O34" s="82"/>
      <c r="P34" s="82"/>
      <c r="Q34" s="82"/>
      <c r="R34" s="112"/>
      <c r="S34" s="74"/>
    </row>
    <row r="35" spans="1:19" s="75" customFormat="1" ht="21.75" customHeight="1">
      <c r="A35" s="99" t="s">
        <v>68</v>
      </c>
      <c r="B35" s="84" t="s">
        <v>52</v>
      </c>
      <c r="C35" s="83">
        <f t="shared" si="8"/>
        <v>63.38</v>
      </c>
      <c r="D35" s="83">
        <f>'Chi tiết hiện trạng nhà'!I35</f>
        <v>63.38</v>
      </c>
      <c r="E35" s="72"/>
      <c r="F35" s="72"/>
      <c r="G35" s="72"/>
      <c r="H35" s="83"/>
      <c r="I35" s="113"/>
      <c r="J35" s="113"/>
      <c r="K35" s="113"/>
      <c r="L35" s="113"/>
      <c r="M35" s="83"/>
      <c r="N35" s="82"/>
      <c r="O35" s="82"/>
      <c r="P35" s="82"/>
      <c r="Q35" s="82"/>
      <c r="R35" s="112"/>
      <c r="S35" s="74"/>
    </row>
    <row r="36" spans="1:19" s="75" customFormat="1" ht="21.75" customHeight="1">
      <c r="A36" s="99" t="s">
        <v>68</v>
      </c>
      <c r="B36" s="84" t="s">
        <v>53</v>
      </c>
      <c r="C36" s="83">
        <f t="shared" si="8"/>
        <v>123.33156</v>
      </c>
      <c r="D36" s="71"/>
      <c r="E36" s="72">
        <f>'Chi tiết hiện trạng nhà'!J36</f>
        <v>123.33156</v>
      </c>
      <c r="F36" s="72"/>
      <c r="G36" s="81"/>
      <c r="H36" s="83"/>
      <c r="I36" s="113"/>
      <c r="J36" s="113"/>
      <c r="K36" s="113"/>
      <c r="L36" s="113"/>
      <c r="M36" s="83"/>
      <c r="N36" s="82"/>
      <c r="O36" s="82"/>
      <c r="P36" s="82"/>
      <c r="Q36" s="82"/>
      <c r="R36" s="112"/>
      <c r="S36" s="74"/>
    </row>
    <row r="37" spans="1:19" s="75" customFormat="1" ht="21.75" customHeight="1">
      <c r="A37" s="99" t="s">
        <v>68</v>
      </c>
      <c r="B37" s="84" t="s">
        <v>60</v>
      </c>
      <c r="C37" s="83">
        <f t="shared" si="8"/>
        <v>40.089599999999997</v>
      </c>
      <c r="D37" s="71"/>
      <c r="E37" s="72">
        <f>'Chi tiết hiện trạng nhà'!J37</f>
        <v>40.089599999999997</v>
      </c>
      <c r="F37" s="72"/>
      <c r="G37" s="72"/>
      <c r="H37" s="83"/>
      <c r="I37" s="113"/>
      <c r="J37" s="113"/>
      <c r="K37" s="113"/>
      <c r="L37" s="113"/>
      <c r="M37" s="83"/>
      <c r="N37" s="82"/>
      <c r="O37" s="82"/>
      <c r="P37" s="82"/>
      <c r="Q37" s="82"/>
      <c r="R37" s="112"/>
      <c r="S37" s="74"/>
    </row>
    <row r="38" spans="1:19" s="75" customFormat="1" ht="21.75" customHeight="1">
      <c r="A38" s="99" t="s">
        <v>68</v>
      </c>
      <c r="B38" s="84" t="s">
        <v>83</v>
      </c>
      <c r="C38" s="83">
        <f t="shared" si="8"/>
        <v>0</v>
      </c>
      <c r="D38" s="71"/>
      <c r="E38" s="72">
        <f>'Chi tiết hiện trạng nhà'!J38</f>
        <v>0</v>
      </c>
      <c r="F38" s="72"/>
      <c r="G38" s="72"/>
      <c r="H38" s="83"/>
      <c r="I38" s="113"/>
      <c r="J38" s="113"/>
      <c r="K38" s="113"/>
      <c r="L38" s="113"/>
      <c r="M38" s="83"/>
      <c r="N38" s="82"/>
      <c r="O38" s="82"/>
      <c r="P38" s="82"/>
      <c r="Q38" s="82"/>
      <c r="R38" s="112"/>
      <c r="S38" s="74"/>
    </row>
    <row r="39" spans="1:19" s="75" customFormat="1" ht="21.75" customHeight="1">
      <c r="A39" s="99" t="s">
        <v>68</v>
      </c>
      <c r="B39" s="84" t="s">
        <v>44</v>
      </c>
      <c r="C39" s="83">
        <f t="shared" si="8"/>
        <v>170.20240000000001</v>
      </c>
      <c r="D39" s="71"/>
      <c r="E39" s="72">
        <f>'Chi tiết hiện trạng nhà'!J39</f>
        <v>170.20240000000001</v>
      </c>
      <c r="F39" s="72"/>
      <c r="G39" s="72"/>
      <c r="H39" s="83"/>
      <c r="I39" s="113"/>
      <c r="J39" s="113"/>
      <c r="K39" s="113"/>
      <c r="L39" s="113"/>
      <c r="M39" s="83"/>
      <c r="N39" s="82"/>
      <c r="O39" s="82"/>
      <c r="P39" s="82"/>
      <c r="Q39" s="82"/>
      <c r="R39" s="112"/>
      <c r="S39" s="74"/>
    </row>
    <row r="40" spans="1:19" s="75" customFormat="1" ht="21.75" customHeight="1">
      <c r="A40" s="78">
        <v>4</v>
      </c>
      <c r="B40" s="79" t="s">
        <v>54</v>
      </c>
      <c r="C40" s="71">
        <f>SUM(C41:C46)</f>
        <v>316.05279999999999</v>
      </c>
      <c r="D40" s="71">
        <f>SUM(D41:D46)</f>
        <v>19.54</v>
      </c>
      <c r="E40" s="71">
        <f>SUM(E41:E46)</f>
        <v>296.51279999999997</v>
      </c>
      <c r="F40" s="71">
        <f>SUM(F41:F46)</f>
        <v>0</v>
      </c>
      <c r="G40" s="71">
        <f>SUM(G41:G46)</f>
        <v>0</v>
      </c>
      <c r="H40" s="71"/>
      <c r="I40" s="71"/>
      <c r="J40" s="71"/>
      <c r="K40" s="71"/>
      <c r="L40" s="71"/>
      <c r="M40" s="71"/>
      <c r="N40" s="82"/>
      <c r="O40" s="82"/>
      <c r="P40" s="82"/>
      <c r="Q40" s="82"/>
      <c r="R40" s="112"/>
      <c r="S40" s="74"/>
    </row>
    <row r="41" spans="1:19" s="75" customFormat="1" ht="21.75" customHeight="1">
      <c r="A41" s="99" t="s">
        <v>68</v>
      </c>
      <c r="B41" s="84" t="s">
        <v>45</v>
      </c>
      <c r="C41" s="83">
        <f t="shared" ref="C41:C46" si="9">SUM(D41:G41)</f>
        <v>46.09</v>
      </c>
      <c r="D41" s="83"/>
      <c r="E41" s="72">
        <f>'Chi tiết hiện trạng nhà'!J41</f>
        <v>46.09</v>
      </c>
      <c r="F41" s="72"/>
      <c r="G41" s="72"/>
      <c r="H41" s="83"/>
      <c r="I41" s="113"/>
      <c r="J41" s="113"/>
      <c r="K41" s="113"/>
      <c r="L41" s="113"/>
      <c r="M41" s="83"/>
      <c r="N41" s="82"/>
      <c r="O41" s="82"/>
      <c r="P41" s="82"/>
      <c r="Q41" s="82"/>
      <c r="R41" s="112"/>
      <c r="S41" s="74"/>
    </row>
    <row r="42" spans="1:19" s="75" customFormat="1" ht="21.75" customHeight="1">
      <c r="A42" s="99" t="s">
        <v>68</v>
      </c>
      <c r="B42" s="84" t="s">
        <v>41</v>
      </c>
      <c r="C42" s="83">
        <f t="shared" si="9"/>
        <v>40.340000000000003</v>
      </c>
      <c r="D42" s="83"/>
      <c r="E42" s="72">
        <v>40.340000000000003</v>
      </c>
      <c r="F42" s="72"/>
      <c r="G42" s="72"/>
      <c r="H42" s="83"/>
      <c r="I42" s="113"/>
      <c r="J42" s="113"/>
      <c r="K42" s="113"/>
      <c r="L42" s="113"/>
      <c r="M42" s="83"/>
      <c r="N42" s="82"/>
      <c r="O42" s="82"/>
      <c r="P42" s="82"/>
      <c r="Q42" s="82"/>
      <c r="R42" s="112"/>
      <c r="S42" s="74"/>
    </row>
    <row r="43" spans="1:19" s="75" customFormat="1" ht="21.75" customHeight="1">
      <c r="A43" s="99" t="s">
        <v>68</v>
      </c>
      <c r="B43" s="84" t="s">
        <v>59</v>
      </c>
      <c r="C43" s="83">
        <f t="shared" si="9"/>
        <v>19.54</v>
      </c>
      <c r="D43" s="83">
        <v>19.54</v>
      </c>
      <c r="E43" s="72"/>
      <c r="F43" s="72"/>
      <c r="G43" s="72"/>
      <c r="H43" s="83"/>
      <c r="I43" s="113"/>
      <c r="J43" s="113"/>
      <c r="K43" s="113"/>
      <c r="L43" s="113"/>
      <c r="M43" s="83"/>
      <c r="N43" s="82"/>
      <c r="O43" s="82"/>
      <c r="P43" s="82"/>
      <c r="Q43" s="82"/>
      <c r="R43" s="112"/>
      <c r="S43" s="74"/>
    </row>
    <row r="44" spans="1:19" s="75" customFormat="1">
      <c r="A44" s="99" t="s">
        <v>68</v>
      </c>
      <c r="B44" s="84" t="s">
        <v>60</v>
      </c>
      <c r="C44" s="83">
        <f t="shared" si="9"/>
        <v>27.512799999999999</v>
      </c>
      <c r="D44" s="83"/>
      <c r="E44" s="72">
        <f>'Chi tiết hiện trạng nhà'!J44</f>
        <v>27.512799999999999</v>
      </c>
      <c r="F44" s="72"/>
      <c r="G44" s="72"/>
      <c r="H44" s="83"/>
      <c r="I44" s="113"/>
      <c r="J44" s="113"/>
      <c r="K44" s="113"/>
      <c r="L44" s="113"/>
      <c r="M44" s="83"/>
      <c r="N44" s="82"/>
      <c r="O44" s="82"/>
      <c r="P44" s="82"/>
      <c r="Q44" s="82"/>
      <c r="R44" s="112"/>
      <c r="S44" s="74"/>
    </row>
    <row r="45" spans="1:19" s="75" customFormat="1" ht="56.25">
      <c r="A45" s="99" t="s">
        <v>68</v>
      </c>
      <c r="B45" s="149" t="s">
        <v>84</v>
      </c>
      <c r="C45" s="83">
        <f t="shared" si="9"/>
        <v>63.370000000000005</v>
      </c>
      <c r="D45" s="83"/>
      <c r="E45" s="85">
        <f>'Chi tiết hiện trạng nhà'!J45</f>
        <v>63.370000000000005</v>
      </c>
      <c r="F45" s="85"/>
      <c r="G45" s="72"/>
      <c r="H45" s="83"/>
      <c r="I45" s="113"/>
      <c r="J45" s="113"/>
      <c r="K45" s="113"/>
      <c r="L45" s="113"/>
      <c r="M45" s="83"/>
      <c r="N45" s="82"/>
      <c r="O45" s="82"/>
      <c r="P45" s="82"/>
      <c r="Q45" s="82"/>
      <c r="R45" s="112"/>
      <c r="S45" s="74"/>
    </row>
    <row r="46" spans="1:19" s="75" customFormat="1" ht="21.75" customHeight="1">
      <c r="A46" s="99" t="s">
        <v>68</v>
      </c>
      <c r="B46" s="84" t="s">
        <v>44</v>
      </c>
      <c r="C46" s="83">
        <f t="shared" si="9"/>
        <v>119.19999999999999</v>
      </c>
      <c r="D46" s="71"/>
      <c r="E46" s="72">
        <f>'Chi tiết hiện trạng nhà'!J46</f>
        <v>119.19999999999999</v>
      </c>
      <c r="F46" s="72"/>
      <c r="G46" s="72"/>
      <c r="H46" s="83"/>
      <c r="I46" s="113"/>
      <c r="J46" s="113"/>
      <c r="K46" s="113"/>
      <c r="L46" s="113"/>
      <c r="M46" s="83"/>
      <c r="N46" s="82"/>
      <c r="O46" s="82"/>
      <c r="P46" s="82"/>
      <c r="Q46" s="82"/>
      <c r="R46" s="112"/>
      <c r="S46" s="74"/>
    </row>
    <row r="47" spans="1:19" s="98" customFormat="1" ht="21.75" customHeight="1">
      <c r="A47" s="56" t="s">
        <v>12</v>
      </c>
      <c r="B47" s="56" t="s">
        <v>65</v>
      </c>
      <c r="C47" s="118">
        <f>C48</f>
        <v>138.50659999999999</v>
      </c>
      <c r="D47" s="118">
        <f>D48</f>
        <v>138.50659999999999</v>
      </c>
      <c r="E47" s="118">
        <f t="shared" ref="E47:G47" si="10">E48</f>
        <v>0</v>
      </c>
      <c r="F47" s="118">
        <f t="shared" si="10"/>
        <v>0</v>
      </c>
      <c r="G47" s="118">
        <f t="shared" si="10"/>
        <v>0</v>
      </c>
      <c r="H47" s="118">
        <f>SUM(I47:L47)</f>
        <v>99</v>
      </c>
      <c r="I47" s="118">
        <f>'TCĐM huyện'!F22</f>
        <v>66</v>
      </c>
      <c r="J47" s="118">
        <f>'TCĐM huyện'!F29</f>
        <v>33</v>
      </c>
      <c r="K47" s="118">
        <f>'TCĐM huyện'!F30</f>
        <v>0</v>
      </c>
      <c r="L47" s="118">
        <f>'TCĐM huyện'!F35</f>
        <v>0</v>
      </c>
      <c r="M47" s="118">
        <f>C47-H47</f>
        <v>39.506599999999992</v>
      </c>
      <c r="N47" s="118">
        <f>D47-I47</f>
        <v>72.506599999999992</v>
      </c>
      <c r="O47" s="118">
        <f t="shared" ref="O47" si="11">E47-J47</f>
        <v>-33</v>
      </c>
      <c r="P47" s="118">
        <f t="shared" ref="P47" si="12">F47-K47</f>
        <v>0</v>
      </c>
      <c r="Q47" s="118">
        <f t="shared" ref="Q47" si="13">G47-L47</f>
        <v>0</v>
      </c>
      <c r="R47" s="117"/>
      <c r="S47" s="97"/>
    </row>
    <row r="48" spans="1:19" s="75" customFormat="1" ht="21.75" customHeight="1">
      <c r="A48" s="78">
        <v>4</v>
      </c>
      <c r="B48" s="79" t="s">
        <v>54</v>
      </c>
      <c r="C48" s="71">
        <f>SUM(C49:C53)</f>
        <v>138.50659999999999</v>
      </c>
      <c r="D48" s="71">
        <f>SUM(D49:D53)</f>
        <v>138.50659999999999</v>
      </c>
      <c r="E48" s="71">
        <f>SUM(E49:E53)</f>
        <v>0</v>
      </c>
      <c r="F48" s="71">
        <f>SUM(F49:F53)</f>
        <v>0</v>
      </c>
      <c r="G48" s="71">
        <f>SUM(G49:G53)</f>
        <v>0</v>
      </c>
      <c r="H48" s="71"/>
      <c r="I48" s="71"/>
      <c r="J48" s="71"/>
      <c r="K48" s="71"/>
      <c r="L48" s="71"/>
      <c r="M48" s="71"/>
      <c r="N48" s="82"/>
      <c r="O48" s="82"/>
      <c r="P48" s="82"/>
      <c r="Q48" s="82"/>
      <c r="R48" s="112"/>
      <c r="S48" s="74"/>
    </row>
    <row r="49" spans="1:19" s="75" customFormat="1" ht="21.75" customHeight="1">
      <c r="A49" s="99" t="s">
        <v>68</v>
      </c>
      <c r="B49" s="84" t="s">
        <v>55</v>
      </c>
      <c r="C49" s="83">
        <f t="shared" ref="C49:C53" si="14">SUM(D49:G49)</f>
        <v>27.894400000000001</v>
      </c>
      <c r="D49" s="83">
        <f>'Chi tiết hiện trạng nhà'!I49</f>
        <v>27.894400000000001</v>
      </c>
      <c r="E49" s="72"/>
      <c r="F49" s="72"/>
      <c r="G49" s="72"/>
      <c r="H49" s="83"/>
      <c r="I49" s="113"/>
      <c r="J49" s="113"/>
      <c r="K49" s="113"/>
      <c r="L49" s="113"/>
      <c r="M49" s="83"/>
      <c r="N49" s="82"/>
      <c r="O49" s="82"/>
      <c r="P49" s="82"/>
      <c r="Q49" s="82"/>
      <c r="R49" s="112"/>
      <c r="S49" s="74"/>
    </row>
    <row r="50" spans="1:19" s="75" customFormat="1" ht="21.75" customHeight="1">
      <c r="A50" s="99" t="s">
        <v>68</v>
      </c>
      <c r="B50" s="84" t="s">
        <v>56</v>
      </c>
      <c r="C50" s="83">
        <f t="shared" si="14"/>
        <v>19.54</v>
      </c>
      <c r="D50" s="83">
        <f>'Chi tiết hiện trạng nhà'!I50</f>
        <v>19.54</v>
      </c>
      <c r="E50" s="72"/>
      <c r="F50" s="72"/>
      <c r="G50" s="72"/>
      <c r="H50" s="83"/>
      <c r="I50" s="113"/>
      <c r="J50" s="113"/>
      <c r="K50" s="113"/>
      <c r="L50" s="113"/>
      <c r="M50" s="83"/>
      <c r="N50" s="82"/>
      <c r="O50" s="82"/>
      <c r="P50" s="82"/>
      <c r="Q50" s="82"/>
      <c r="R50" s="112"/>
      <c r="S50" s="74"/>
    </row>
    <row r="51" spans="1:19" s="75" customFormat="1" ht="21.75" customHeight="1">
      <c r="A51" s="99" t="s">
        <v>68</v>
      </c>
      <c r="B51" s="84" t="s">
        <v>57</v>
      </c>
      <c r="C51" s="83">
        <f t="shared" si="14"/>
        <v>19.54</v>
      </c>
      <c r="D51" s="83">
        <f>'Chi tiết hiện trạng nhà'!I51</f>
        <v>19.54</v>
      </c>
      <c r="E51" s="72"/>
      <c r="F51" s="72"/>
      <c r="G51" s="72"/>
      <c r="H51" s="83"/>
      <c r="I51" s="113"/>
      <c r="J51" s="113"/>
      <c r="K51" s="113"/>
      <c r="L51" s="113"/>
      <c r="M51" s="83"/>
      <c r="N51" s="82"/>
      <c r="O51" s="82"/>
      <c r="P51" s="82"/>
      <c r="Q51" s="82"/>
      <c r="R51" s="112"/>
      <c r="S51" s="74"/>
    </row>
    <row r="52" spans="1:19" s="75" customFormat="1" ht="21.75" customHeight="1">
      <c r="A52" s="99" t="s">
        <v>68</v>
      </c>
      <c r="B52" s="84" t="s">
        <v>56</v>
      </c>
      <c r="C52" s="83">
        <f t="shared" si="14"/>
        <v>40.340000000000003</v>
      </c>
      <c r="D52" s="83">
        <f>'Chi tiết hiện trạng nhà'!I52</f>
        <v>40.340000000000003</v>
      </c>
      <c r="E52" s="72"/>
      <c r="F52" s="72"/>
      <c r="G52" s="72"/>
      <c r="H52" s="83"/>
      <c r="I52" s="113"/>
      <c r="J52" s="113"/>
      <c r="K52" s="113"/>
      <c r="L52" s="113"/>
      <c r="M52" s="83"/>
      <c r="N52" s="82"/>
      <c r="O52" s="82"/>
      <c r="P52" s="82"/>
      <c r="Q52" s="82"/>
      <c r="R52" s="112"/>
      <c r="S52" s="74"/>
    </row>
    <row r="53" spans="1:19" s="75" customFormat="1" ht="21.75" customHeight="1">
      <c r="A53" s="106" t="s">
        <v>68</v>
      </c>
      <c r="B53" s="130" t="s">
        <v>57</v>
      </c>
      <c r="C53" s="89">
        <f t="shared" si="14"/>
        <v>31.1922</v>
      </c>
      <c r="D53" s="89">
        <f>'Chi tiết hiện trạng nhà'!I53</f>
        <v>31.1922</v>
      </c>
      <c r="E53" s="87"/>
      <c r="F53" s="87"/>
      <c r="G53" s="87"/>
      <c r="H53" s="89"/>
      <c r="I53" s="115"/>
      <c r="J53" s="115"/>
      <c r="K53" s="115"/>
      <c r="L53" s="115"/>
      <c r="M53" s="89"/>
      <c r="N53" s="90"/>
      <c r="O53" s="90"/>
      <c r="P53" s="90"/>
      <c r="Q53" s="90"/>
      <c r="R53" s="116"/>
      <c r="S53" s="74"/>
    </row>
    <row r="54" spans="1:19" s="67" customFormat="1" ht="10.5" customHeight="1">
      <c r="A54" s="91"/>
      <c r="B54" s="91"/>
      <c r="C54" s="92"/>
      <c r="D54" s="92"/>
      <c r="E54" s="92"/>
      <c r="F54" s="92"/>
      <c r="G54" s="92"/>
      <c r="H54" s="92"/>
      <c r="I54" s="92"/>
      <c r="J54" s="92"/>
      <c r="K54" s="92"/>
      <c r="L54" s="92"/>
      <c r="M54" s="92"/>
      <c r="N54" s="92"/>
      <c r="O54" s="92"/>
      <c r="P54" s="92"/>
      <c r="Q54" s="92"/>
    </row>
    <row r="55" spans="1:19" s="67" customFormat="1" ht="18.75" customHeight="1">
      <c r="A55" s="91"/>
      <c r="B55" s="91"/>
      <c r="C55" s="92"/>
      <c r="E55" s="47"/>
      <c r="F55" s="47"/>
      <c r="G55" s="47"/>
      <c r="H55" s="47"/>
      <c r="I55" s="47"/>
      <c r="J55" s="47"/>
      <c r="K55" s="47"/>
      <c r="L55" s="47"/>
      <c r="M55" s="47"/>
      <c r="N55" s="165" t="s">
        <v>74</v>
      </c>
      <c r="O55" s="165"/>
      <c r="P55" s="165"/>
      <c r="Q55" s="165"/>
      <c r="R55" s="47"/>
    </row>
    <row r="56" spans="1:19" s="67" customFormat="1" ht="18.75" customHeight="1">
      <c r="A56" s="164"/>
      <c r="B56" s="164"/>
      <c r="C56" s="164"/>
      <c r="E56" s="35"/>
      <c r="F56" s="35"/>
      <c r="G56" s="35"/>
      <c r="H56" s="35"/>
      <c r="I56" s="35"/>
      <c r="J56" s="35"/>
      <c r="K56" s="35"/>
      <c r="L56" s="35"/>
      <c r="M56" s="35"/>
      <c r="N56" s="165" t="s">
        <v>75</v>
      </c>
      <c r="O56" s="165"/>
      <c r="P56" s="165"/>
      <c r="Q56" s="165"/>
      <c r="R56" s="35"/>
    </row>
    <row r="57" spans="1:19" ht="20.25">
      <c r="A57" s="143"/>
      <c r="B57" s="144"/>
      <c r="C57" s="144"/>
      <c r="D57" s="144"/>
      <c r="E57" s="144"/>
      <c r="F57" s="144"/>
      <c r="G57" s="144"/>
      <c r="H57" s="144"/>
      <c r="I57" s="144"/>
      <c r="J57" s="144"/>
      <c r="K57" s="144"/>
      <c r="L57" s="144"/>
      <c r="M57" s="144"/>
      <c r="N57" s="165" t="s">
        <v>76</v>
      </c>
      <c r="O57" s="165"/>
      <c r="P57" s="165"/>
      <c r="Q57" s="165"/>
      <c r="R57" s="144"/>
    </row>
    <row r="58" spans="1:19" ht="20.25">
      <c r="A58" s="144"/>
      <c r="B58" s="144"/>
      <c r="C58" s="144"/>
      <c r="D58" s="144"/>
      <c r="E58" s="144"/>
      <c r="F58" s="144"/>
      <c r="G58" s="144"/>
      <c r="H58" s="144"/>
      <c r="I58" s="144"/>
      <c r="J58" s="144"/>
      <c r="K58" s="144"/>
      <c r="L58" s="144"/>
      <c r="M58" s="144"/>
      <c r="N58" s="145"/>
      <c r="O58" s="145"/>
      <c r="P58" s="146"/>
      <c r="Q58" s="146"/>
      <c r="R58" s="144"/>
    </row>
    <row r="59" spans="1:19" ht="33.75" customHeight="1">
      <c r="A59" s="144"/>
      <c r="B59" s="144"/>
      <c r="C59" s="144"/>
      <c r="D59" s="144"/>
      <c r="E59" s="144"/>
      <c r="F59" s="144"/>
      <c r="G59" s="144"/>
      <c r="H59" s="144"/>
      <c r="I59" s="144"/>
      <c r="J59" s="144"/>
      <c r="K59" s="144"/>
      <c r="L59" s="144"/>
      <c r="M59" s="144"/>
      <c r="N59" s="145"/>
      <c r="O59" s="145"/>
      <c r="P59" s="146"/>
      <c r="Q59" s="146"/>
      <c r="R59" s="144"/>
    </row>
    <row r="60" spans="1:19" ht="26.25" customHeight="1">
      <c r="A60" s="144"/>
      <c r="B60" s="144"/>
      <c r="C60" s="144"/>
      <c r="D60" s="144"/>
      <c r="E60" s="144"/>
      <c r="F60" s="144"/>
      <c r="G60" s="144"/>
      <c r="H60" s="144"/>
      <c r="I60" s="144"/>
      <c r="J60" s="144"/>
      <c r="K60" s="144"/>
      <c r="L60" s="144"/>
      <c r="M60" s="144"/>
      <c r="N60" s="145"/>
      <c r="O60" s="145"/>
      <c r="P60" s="146"/>
      <c r="Q60" s="146"/>
      <c r="R60" s="144"/>
    </row>
    <row r="61" spans="1:19" ht="28.5" customHeight="1">
      <c r="A61" s="144"/>
      <c r="B61" s="144"/>
      <c r="C61" s="144"/>
      <c r="D61" s="144"/>
      <c r="E61" s="144"/>
      <c r="F61" s="144"/>
      <c r="G61" s="144"/>
      <c r="H61" s="144"/>
      <c r="I61" s="144"/>
      <c r="J61" s="144"/>
      <c r="K61" s="144"/>
      <c r="L61" s="144"/>
      <c r="M61" s="144"/>
      <c r="N61" s="145"/>
      <c r="O61" s="145"/>
      <c r="P61" s="146"/>
      <c r="Q61" s="146"/>
      <c r="R61" s="144"/>
    </row>
    <row r="62" spans="1:19" ht="22.5">
      <c r="A62" s="144"/>
      <c r="B62" s="144"/>
      <c r="C62" s="144"/>
      <c r="D62" s="144"/>
      <c r="E62" s="144"/>
      <c r="F62" s="144"/>
      <c r="G62" s="144"/>
      <c r="H62" s="144"/>
      <c r="I62" s="144"/>
      <c r="J62" s="144"/>
      <c r="K62" s="144"/>
      <c r="L62" s="144"/>
      <c r="M62" s="144"/>
      <c r="N62" s="174" t="s">
        <v>77</v>
      </c>
      <c r="O62" s="174"/>
      <c r="P62" s="174"/>
      <c r="Q62" s="174"/>
      <c r="R62" s="144"/>
    </row>
    <row r="63" spans="1:19">
      <c r="A63" s="144"/>
      <c r="B63" s="144"/>
      <c r="C63" s="144"/>
      <c r="D63" s="144"/>
      <c r="E63" s="144"/>
      <c r="F63" s="144"/>
      <c r="G63" s="144"/>
      <c r="H63" s="144"/>
      <c r="I63" s="144"/>
      <c r="J63" s="144"/>
      <c r="K63" s="144"/>
      <c r="L63" s="144"/>
      <c r="M63" s="144"/>
      <c r="N63" s="144"/>
      <c r="O63" s="144"/>
      <c r="P63" s="144"/>
      <c r="Q63" s="144"/>
      <c r="R63" s="144"/>
    </row>
    <row r="64" spans="1:19">
      <c r="A64" s="144"/>
      <c r="B64" s="144"/>
      <c r="C64" s="144"/>
      <c r="D64" s="144"/>
      <c r="E64" s="144"/>
      <c r="F64" s="144"/>
      <c r="G64" s="144"/>
      <c r="H64" s="144"/>
      <c r="I64" s="144"/>
      <c r="J64" s="144"/>
      <c r="K64" s="144"/>
      <c r="L64" s="144"/>
      <c r="M64" s="144"/>
      <c r="N64" s="144"/>
      <c r="O64" s="144"/>
      <c r="P64" s="144"/>
      <c r="Q64" s="144"/>
      <c r="R64" s="144"/>
    </row>
    <row r="65" spans="1:18">
      <c r="A65" s="156"/>
      <c r="B65" s="157"/>
      <c r="C65" s="157"/>
      <c r="D65" s="157"/>
      <c r="E65" s="157"/>
      <c r="F65" s="157"/>
      <c r="G65" s="157"/>
      <c r="H65" s="157"/>
      <c r="I65" s="157"/>
      <c r="J65" s="157"/>
      <c r="K65" s="157"/>
      <c r="L65" s="157"/>
      <c r="M65" s="157"/>
      <c r="N65" s="157"/>
      <c r="O65" s="157"/>
      <c r="P65" s="157"/>
      <c r="Q65" s="157"/>
      <c r="R65" s="157"/>
    </row>
    <row r="67" spans="1:18">
      <c r="D67" s="57"/>
      <c r="E67" s="57"/>
      <c r="F67" s="57"/>
      <c r="G67" s="57"/>
      <c r="I67" s="57"/>
      <c r="J67" s="57"/>
      <c r="K67" s="57"/>
      <c r="L67" s="57"/>
      <c r="N67" s="57"/>
      <c r="O67" s="57"/>
      <c r="P67" s="57"/>
      <c r="Q67" s="57"/>
    </row>
    <row r="68" spans="1:18">
      <c r="D68" s="57"/>
      <c r="E68" s="57"/>
      <c r="F68" s="57"/>
      <c r="G68" s="57"/>
      <c r="I68" s="57"/>
      <c r="J68" s="57"/>
      <c r="K68" s="57"/>
      <c r="L68" s="57"/>
      <c r="N68" s="57"/>
      <c r="O68" s="57"/>
      <c r="P68" s="57"/>
      <c r="Q68" s="57"/>
    </row>
  </sheetData>
  <mergeCells count="20">
    <mergeCell ref="A1:R1"/>
    <mergeCell ref="A2:R2"/>
    <mergeCell ref="A4:A6"/>
    <mergeCell ref="B4:B6"/>
    <mergeCell ref="C4:G4"/>
    <mergeCell ref="H4:L4"/>
    <mergeCell ref="M4:Q4"/>
    <mergeCell ref="R4:R6"/>
    <mergeCell ref="C5:C6"/>
    <mergeCell ref="D5:G5"/>
    <mergeCell ref="A65:R65"/>
    <mergeCell ref="H5:H6"/>
    <mergeCell ref="I5:L5"/>
    <mergeCell ref="M5:M6"/>
    <mergeCell ref="N5:Q5"/>
    <mergeCell ref="A56:C56"/>
    <mergeCell ref="N55:Q55"/>
    <mergeCell ref="N56:Q56"/>
    <mergeCell ref="N57:Q57"/>
    <mergeCell ref="N62:Q62"/>
  </mergeCells>
  <pageMargins left="0.15748031496062992" right="0.15748031496062992" top="0.31496062992125984" bottom="0.23" header="0.31496062992125984" footer="0.23622047244094491"/>
  <pageSetup paperSize="9" scale="6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TCĐM huyện</vt:lpstr>
      <vt:lpstr>Chi tiết hiện trạng nhà</vt:lpstr>
      <vt:lpstr>Đối chiếu TCĐM</vt:lpstr>
      <vt:lpstr>'Chi tiết hiện trạng nhà'!Print_Titles</vt:lpstr>
      <vt:lpstr>'Đối chiếu TCĐM'!Print_Titles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cp:lastPrinted>2022-09-27T04:10:14Z</cp:lastPrinted>
  <dcterms:created xsi:type="dcterms:W3CDTF">2022-05-16T02:33:34Z</dcterms:created>
  <dcterms:modified xsi:type="dcterms:W3CDTF">2022-09-27T04:14:39Z</dcterms:modified>
</cp:coreProperties>
</file>